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abc4\"/>
    </mc:Choice>
  </mc:AlternateContent>
  <xr:revisionPtr revIDLastSave="0" documentId="13_ncr:1_{1C0562FB-DEFA-4191-A582-E0555BEB0EAA}"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8" i="3" l="1"/>
  <c r="I18" i="3"/>
  <c r="A18" i="4"/>
  <c r="C18" i="4"/>
  <c r="D18" i="4"/>
  <c r="E18" i="4"/>
  <c r="F18" i="4"/>
  <c r="H18" i="4"/>
  <c r="I18" i="4"/>
  <c r="L18" i="4"/>
  <c r="G18" i="4" s="1"/>
  <c r="J18" i="4" l="1"/>
  <c r="M18" i="4"/>
  <c r="D18" i="3"/>
  <c r="B18" i="4" s="1"/>
  <c r="K14" i="3"/>
  <c r="K15" i="3"/>
  <c r="K16" i="3"/>
  <c r="K13" i="3"/>
  <c r="I17" i="4" l="1"/>
  <c r="C19" i="4"/>
  <c r="D19" i="4"/>
  <c r="E19" i="4"/>
  <c r="F19" i="4"/>
  <c r="I19" i="4"/>
  <c r="D17" i="4"/>
  <c r="W17" i="3"/>
  <c r="L17" i="4" s="1"/>
  <c r="G17" i="4" s="1"/>
  <c r="W19" i="3"/>
  <c r="L19" i="4" s="1"/>
  <c r="G19" i="4" s="1"/>
  <c r="V17" i="3"/>
  <c r="T19" i="3"/>
  <c r="D19" i="3"/>
  <c r="B19" i="4" s="1"/>
  <c r="D17" i="3"/>
  <c r="B17" i="4" s="1"/>
  <c r="I17" i="3"/>
  <c r="F17" i="4" s="1"/>
  <c r="A19" i="4"/>
  <c r="H4" i="4"/>
  <c r="H8" i="4"/>
  <c r="H9" i="4"/>
  <c r="H16" i="4"/>
  <c r="E17" i="4"/>
  <c r="H17" i="4"/>
  <c r="H3" i="4"/>
  <c r="A4" i="4"/>
  <c r="A5" i="4"/>
  <c r="A6" i="4"/>
  <c r="A7" i="4"/>
  <c r="A8" i="4"/>
  <c r="A9" i="4"/>
  <c r="A10" i="4"/>
  <c r="A11" i="4"/>
  <c r="A12" i="4"/>
  <c r="A13" i="4"/>
  <c r="A14" i="4"/>
  <c r="A15" i="4"/>
  <c r="A16" i="4"/>
  <c r="A17" i="4"/>
  <c r="A3" i="4"/>
  <c r="C17" i="4"/>
  <c r="P13" i="3"/>
  <c r="H13" i="4" s="1"/>
  <c r="I12" i="3"/>
  <c r="I13" i="3"/>
  <c r="I14" i="3"/>
  <c r="I15" i="3"/>
  <c r="I16" i="3"/>
  <c r="E13" i="4"/>
  <c r="H4" i="3"/>
  <c r="D4" i="4" s="1"/>
  <c r="H5" i="3"/>
  <c r="D5" i="4" s="1"/>
  <c r="H6" i="3"/>
  <c r="D6" i="4" s="1"/>
  <c r="H7" i="3"/>
  <c r="D7" i="4" s="1"/>
  <c r="H8" i="3"/>
  <c r="D8" i="4" s="1"/>
  <c r="H9" i="3"/>
  <c r="D9" i="4" s="1"/>
  <c r="H10" i="3"/>
  <c r="D10" i="4" s="1"/>
  <c r="H11" i="3"/>
  <c r="D11" i="4" s="1"/>
  <c r="H12" i="3"/>
  <c r="D12" i="4" s="1"/>
  <c r="H13" i="3"/>
  <c r="D13" i="4" s="1"/>
  <c r="H14" i="3"/>
  <c r="D14" i="4" s="1"/>
  <c r="H15" i="3"/>
  <c r="D15" i="4" s="1"/>
  <c r="H16" i="3"/>
  <c r="D16" i="4" s="1"/>
  <c r="F4" i="3"/>
  <c r="F5" i="3"/>
  <c r="F6" i="3"/>
  <c r="F7" i="3"/>
  <c r="F8" i="3"/>
  <c r="F9" i="3"/>
  <c r="F10" i="3"/>
  <c r="F11" i="3"/>
  <c r="F12" i="3"/>
  <c r="F13" i="3"/>
  <c r="F14" i="3"/>
  <c r="F15" i="3"/>
  <c r="F16" i="3"/>
  <c r="D4" i="3"/>
  <c r="B4" i="4" s="1"/>
  <c r="D5" i="3"/>
  <c r="B5" i="4" s="1"/>
  <c r="D6" i="3"/>
  <c r="B6" i="4" s="1"/>
  <c r="D7" i="3"/>
  <c r="B7" i="4" s="1"/>
  <c r="D8" i="3"/>
  <c r="B8" i="4" s="1"/>
  <c r="D9" i="3"/>
  <c r="B9" i="4" s="1"/>
  <c r="D10" i="3"/>
  <c r="B10" i="4" s="1"/>
  <c r="D11" i="3"/>
  <c r="B11" i="4" s="1"/>
  <c r="D12" i="3"/>
  <c r="B12" i="4" s="1"/>
  <c r="D13" i="3"/>
  <c r="B13" i="4" s="1"/>
  <c r="D14" i="3"/>
  <c r="B14" i="4" s="1"/>
  <c r="D15" i="3"/>
  <c r="B15" i="4" s="1"/>
  <c r="D16" i="3"/>
  <c r="B16" i="4" s="1"/>
  <c r="C16" i="4" l="1"/>
  <c r="C14" i="4"/>
  <c r="C13" i="4"/>
  <c r="C12" i="4"/>
  <c r="C11" i="4"/>
  <c r="C10" i="4"/>
  <c r="C9" i="4"/>
  <c r="C8" i="4"/>
  <c r="C7" i="4"/>
  <c r="C6" i="4"/>
  <c r="C5" i="4"/>
  <c r="C4" i="4"/>
  <c r="J17" i="4"/>
  <c r="O13" i="3"/>
  <c r="C15" i="4"/>
  <c r="M19" i="4"/>
  <c r="L13" i="3" l="1"/>
  <c r="Q13" i="3" s="1"/>
  <c r="M17" i="4"/>
  <c r="I4" i="3"/>
  <c r="D3" i="3"/>
  <c r="B3" i="4" s="1"/>
  <c r="H3" i="3"/>
  <c r="D3" i="4" s="1"/>
  <c r="F3" i="3"/>
  <c r="I3" i="3"/>
  <c r="R13" i="3" l="1"/>
  <c r="S13" i="3" s="1"/>
  <c r="T13" i="3" s="1"/>
  <c r="M13" i="3"/>
  <c r="F13" i="4"/>
  <c r="W13" i="3"/>
  <c r="L13" i="4" s="1"/>
  <c r="G13" i="4" s="1"/>
  <c r="C3" i="4"/>
  <c r="O4" i="3"/>
  <c r="O3" i="3"/>
  <c r="I5" i="3"/>
  <c r="I11" i="3"/>
  <c r="L11" i="3" s="1"/>
  <c r="I7" i="3"/>
  <c r="I9" i="3"/>
  <c r="I8" i="3"/>
  <c r="I10" i="3"/>
  <c r="I6" i="3"/>
  <c r="Q4" i="3" l="1"/>
  <c r="L3" i="3"/>
  <c r="Q3" i="3" s="1"/>
  <c r="I13" i="4"/>
  <c r="E15" i="4"/>
  <c r="O16" i="3"/>
  <c r="R3" i="3" l="1"/>
  <c r="S3" i="3" s="1"/>
  <c r="T3" i="3" s="1"/>
  <c r="M3" i="3"/>
  <c r="K3" i="3"/>
  <c r="R4" i="3"/>
  <c r="S4" i="3" s="1"/>
  <c r="T4" i="3" s="1"/>
  <c r="M4" i="3"/>
  <c r="K4" i="3"/>
  <c r="I3" i="4"/>
  <c r="F3" i="4"/>
  <c r="W3" i="3"/>
  <c r="I4" i="4"/>
  <c r="F4" i="4"/>
  <c r="W4" i="3"/>
  <c r="L4" i="4" s="1"/>
  <c r="Q16" i="3"/>
  <c r="L3" i="4"/>
  <c r="G3" i="4" s="1"/>
  <c r="M13" i="4"/>
  <c r="P15" i="3"/>
  <c r="O15" i="3"/>
  <c r="E4" i="4" l="1"/>
  <c r="E3" i="4"/>
  <c r="R16" i="3"/>
  <c r="S16" i="3" s="1"/>
  <c r="T16" i="3" s="1"/>
  <c r="M16" i="3"/>
  <c r="W16" i="3"/>
  <c r="G4" i="4"/>
  <c r="M4" i="4" s="1"/>
  <c r="L15" i="3"/>
  <c r="Q15" i="3" s="1"/>
  <c r="H15" i="4"/>
  <c r="M3" i="4"/>
  <c r="L16" i="4"/>
  <c r="G16" i="4" s="1"/>
  <c r="F16" i="4"/>
  <c r="E14" i="4"/>
  <c r="P12" i="3"/>
  <c r="H12" i="4" s="1"/>
  <c r="O12" i="3"/>
  <c r="I16" i="4" l="1"/>
  <c r="R15" i="3"/>
  <c r="S15" i="3" s="1"/>
  <c r="T15" i="3" s="1"/>
  <c r="M15" i="3"/>
  <c r="F15" i="4"/>
  <c r="W15" i="3"/>
  <c r="L12" i="3"/>
  <c r="Q12" i="3" s="1"/>
  <c r="E16" i="4"/>
  <c r="I15" i="4"/>
  <c r="L15" i="4"/>
  <c r="G15" i="4" s="1"/>
  <c r="R12" i="3" l="1"/>
  <c r="S12" i="3" s="1"/>
  <c r="T12" i="3" s="1"/>
  <c r="M12" i="3"/>
  <c r="K12" i="3"/>
  <c r="F12" i="4"/>
  <c r="W12" i="3"/>
  <c r="L12" i="4" s="1"/>
  <c r="G12" i="4" s="1"/>
  <c r="M15" i="4"/>
  <c r="O7" i="3"/>
  <c r="O8" i="3"/>
  <c r="O9" i="3"/>
  <c r="O11" i="3"/>
  <c r="O10" i="3"/>
  <c r="O14" i="3"/>
  <c r="P14" i="3"/>
  <c r="P10" i="3"/>
  <c r="H10" i="4" s="1"/>
  <c r="P11" i="3"/>
  <c r="H11" i="4" s="1"/>
  <c r="P7" i="3"/>
  <c r="H7" i="4" s="1"/>
  <c r="P6" i="3"/>
  <c r="H6" i="4" s="1"/>
  <c r="P5" i="3"/>
  <c r="H5" i="4" s="1"/>
  <c r="H14" i="4" l="1"/>
  <c r="E12" i="4"/>
  <c r="Q14" i="3"/>
  <c r="Q11" i="3"/>
  <c r="Q8" i="3"/>
  <c r="Q7" i="3"/>
  <c r="L9" i="3"/>
  <c r="Q9" i="3" s="1"/>
  <c r="L10" i="3"/>
  <c r="Q10" i="3" s="1"/>
  <c r="R10" i="3" l="1"/>
  <c r="S10" i="3" s="1"/>
  <c r="T10" i="3" s="1"/>
  <c r="M10" i="3"/>
  <c r="K10" i="3"/>
  <c r="R9" i="3"/>
  <c r="S9" i="3" s="1"/>
  <c r="T9" i="3" s="1"/>
  <c r="M9" i="3"/>
  <c r="K9" i="3"/>
  <c r="R7" i="3"/>
  <c r="S7" i="3" s="1"/>
  <c r="T7" i="3" s="1"/>
  <c r="M7" i="3"/>
  <c r="K7" i="3"/>
  <c r="R8" i="3"/>
  <c r="S8" i="3" s="1"/>
  <c r="T8" i="3" s="1"/>
  <c r="M8" i="3"/>
  <c r="K8" i="3"/>
  <c r="R11" i="3"/>
  <c r="S11" i="3" s="1"/>
  <c r="T11" i="3" s="1"/>
  <c r="M11" i="3"/>
  <c r="F11" i="4" s="1"/>
  <c r="K11" i="3"/>
  <c r="R14" i="3"/>
  <c r="S14" i="3" s="1"/>
  <c r="T14" i="3" s="1"/>
  <c r="M14" i="3"/>
  <c r="F10" i="4"/>
  <c r="W10" i="3"/>
  <c r="F9" i="4"/>
  <c r="W9" i="3"/>
  <c r="L9" i="4" s="1"/>
  <c r="G9" i="4" s="1"/>
  <c r="F7" i="4"/>
  <c r="W7" i="3"/>
  <c r="L7" i="4"/>
  <c r="G7" i="4" s="1"/>
  <c r="F8" i="4"/>
  <c r="W8" i="3"/>
  <c r="W11" i="3"/>
  <c r="L11" i="4" s="1"/>
  <c r="G11" i="4" s="1"/>
  <c r="F14" i="4"/>
  <c r="W14" i="3"/>
  <c r="L10" i="4"/>
  <c r="G10" i="4" s="1"/>
  <c r="L8" i="4"/>
  <c r="G8" i="4" s="1"/>
  <c r="L14" i="4"/>
  <c r="G14" i="4" s="1"/>
  <c r="M16" i="4"/>
  <c r="E11" i="4" l="1"/>
  <c r="E8" i="4"/>
  <c r="E7" i="4"/>
  <c r="E9" i="4"/>
  <c r="E10" i="4"/>
  <c r="I14" i="4"/>
  <c r="I8" i="4"/>
  <c r="I9" i="4"/>
  <c r="M9" i="4" s="1"/>
  <c r="I10" i="4"/>
  <c r="I12" i="4"/>
  <c r="M12" i="4" s="1"/>
  <c r="M14" i="4"/>
  <c r="M8" i="4" l="1"/>
  <c r="M10" i="4"/>
  <c r="I11" i="4"/>
  <c r="M11" i="4" l="1"/>
  <c r="O5" i="3"/>
  <c r="Q5" i="3" l="1"/>
  <c r="O6" i="3"/>
  <c r="R5" i="3" l="1"/>
  <c r="S5" i="3" s="1"/>
  <c r="T5" i="3" s="1"/>
  <c r="M5" i="3"/>
  <c r="K5" i="3"/>
  <c r="F5" i="4"/>
  <c r="W5" i="3"/>
  <c r="L5" i="4" s="1"/>
  <c r="G5" i="4" s="1"/>
  <c r="L6" i="3"/>
  <c r="Q6" i="3" s="1"/>
  <c r="I5" i="4"/>
  <c r="E5" i="4" l="1"/>
  <c r="M5" i="4"/>
  <c r="R6" i="3"/>
  <c r="S6" i="3" s="1"/>
  <c r="T6" i="3" s="1"/>
  <c r="M6" i="3"/>
  <c r="K6" i="3"/>
  <c r="F6" i="4"/>
  <c r="W6" i="3"/>
  <c r="L6" i="4"/>
  <c r="G6" i="4" s="1"/>
  <c r="E6" i="4" l="1"/>
  <c r="I7" i="4"/>
  <c r="I6" i="4"/>
  <c r="M6" i="4"/>
  <c r="M7" i="4"/>
</calcChain>
</file>

<file path=xl/sharedStrings.xml><?xml version="1.0" encoding="utf-8"?>
<sst xmlns="http://schemas.openxmlformats.org/spreadsheetml/2006/main" count="88" uniqueCount="80">
  <si>
    <t>Patent Number or Name of Exclusivity</t>
  </si>
  <si>
    <t>Earliest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</si>
  <si>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</si>
  <si>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</si>
  <si>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</si>
  <si>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</si>
  <si>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</si>
  <si>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r>
      <t xml:space="preserve">Earliest filing date </t>
    </r>
    <r>
      <rPr>
        <b/>
        <i/>
        <sz val="11"/>
        <color theme="1"/>
        <rFont val="Calibri"/>
        <family val="2"/>
        <scheme val="minor"/>
      </rPr>
      <t>to</t>
    </r>
    <r>
      <rPr>
        <sz val="11"/>
        <color theme="1"/>
        <rFont val="Calibri"/>
        <family val="2"/>
        <scheme val="minor"/>
      </rPr>
      <t xml:space="preserve"> issue date (# days)</t>
    </r>
  </si>
  <si>
    <t>17- or 20-Year Expiration Date (without TD)</t>
  </si>
  <si>
    <t>Approval Date</t>
  </si>
  <si>
    <t xml:space="preserve"> Issue date and approval date (zero if issued after approval date) (# days)</t>
  </si>
  <si>
    <t>Expiration Date of Patent Referenced in Terminal Disclaimer (AE) (if no terminal disclaimer, link to adjusted 17/20-year expiration date (O)</t>
  </si>
  <si>
    <r>
      <t xml:space="preserve">First FDA Approval to Patent Expiration Date if issued pre-approval </t>
    </r>
    <r>
      <rPr>
        <b/>
        <u/>
        <sz val="11"/>
        <rFont val="Calibri"/>
        <family val="2"/>
        <scheme val="minor"/>
      </rPr>
      <t>OR</t>
    </r>
    <r>
      <rPr>
        <sz val="11"/>
        <color rgb="FF000000"/>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</si>
  <si>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</si>
  <si>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</si>
  <si>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</si>
  <si>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Calculated OED, including any Terminal Disclaimer Expiration Date (compare expiration of Terminal disclaimer patents)</t>
  </si>
  <si>
    <t>PTE-Adjusted Expiration Date (add PTE to PTA-adjusted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</si>
  <si>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</si>
  <si>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</si>
  <si>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</si>
  <si>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</si>
  <si>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</si>
  <si>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t>#</t>
  </si>
  <si>
    <t>MM/DD/YYYY</t>
  </si>
  <si>
    <t>"=DATEDIF(B2, C2, "D")"</t>
  </si>
  <si>
    <t>"=DATEDIF(C2, E2, "D")"</t>
  </si>
  <si>
    <t>"=DATEDIF(E2, G2, "D")"</t>
  </si>
  <si>
    <t>"=DATE(YEAR(J3) + 17,MONTH(J3),DAY(J3))" or 20 year calculation in MM/DD/YYYY</t>
  </si>
  <si>
    <t>"=IF(J3&lt;G3, 0, IF(Q3&lt;I3, IF(Q3&lt;J3, (Q3-G3), (J3-G3)), IF(I3&lt;J3, (I3-G3), (J3-G3))))"</t>
  </si>
  <si>
    <t>MM/DD/YYYY (link to PTA-adjusted expiration date of earlier-filed patent's column P value; if no terminal disclaimer, link to patent's column I value)</t>
  </si>
  <si>
    <t>"=IF(G3&lt;J3, IF(Q3&lt;I3, (Q3-J3), (I3-J3)), IF(Q3&lt;I3, (Q3-G3), (I3-G3)))"</t>
  </si>
  <si>
    <t># (from Public PAIR or PALM)</t>
  </si>
  <si>
    <t>"=I2+N2"</t>
  </si>
  <si>
    <t>"=IF(L2&gt;O2, O2, L2)"</t>
  </si>
  <si>
    <t>"=Q2+P2"</t>
  </si>
  <si>
    <t>"=DATE(YEAR(R3),MONTH(R3) +6,DAY(R3))"</t>
  </si>
  <si>
    <t>"=S3-R3"</t>
  </si>
  <si>
    <t>"=DATEDIF(J6, U6, "D")"</t>
  </si>
  <si>
    <t>"=DATEDIF(Q2, O2, "D")"</t>
  </si>
  <si>
    <t>5484801 (composition)</t>
  </si>
  <si>
    <t>5541206 (compound)</t>
  </si>
  <si>
    <t>5635523 (method of treatment)</t>
  </si>
  <si>
    <t>5648497 (compound)</t>
  </si>
  <si>
    <t>5674882 (method of treatment)</t>
  </si>
  <si>
    <t>5846987 (combination)</t>
  </si>
  <si>
    <t>5886036 (combination)</t>
  </si>
  <si>
    <t>5914332 (compound, compositions,
 and method of treatment)</t>
  </si>
  <si>
    <t>5948436 (composition)</t>
  </si>
  <si>
    <t>6037157 (method of pharmacokinetics)</t>
  </si>
  <si>
    <t>6284767 (composition 
and method of treatment)</t>
  </si>
  <si>
    <t>6703403 (method of pharmacokinetics)</t>
  </si>
  <si>
    <t>6911214 (flavoring system)</t>
  </si>
  <si>
    <t>8501219 (composition)</t>
  </si>
  <si>
    <t>FDA D99 exclusivity</t>
  </si>
  <si>
    <t>FDA D124 exclusivity</t>
  </si>
  <si>
    <t>PED</t>
  </si>
  <si>
    <t>Patents</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</si>
  <si>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</si>
  <si>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</si>
  <si>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</si>
  <si>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</si>
  <si>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</si>
  <si>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</si>
  <si>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</si>
  <si>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</si>
  <si>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</si>
  <si>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</si>
  <si>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Total market exclusivity</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</si>
  <si>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</si>
  <si>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</si>
  <si>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</si>
  <si>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</si>
  <si>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</si>
  <si>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</si>
  <si>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</si>
  <si>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</si>
  <si>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days)'!V17/365.25"</t>
  </si>
  <si>
    <t>"='Data for Bar Graph (# days)'W2/365.25"</t>
  </si>
  <si>
    <t>"=SUM(C2:E2, G2:I2)-K2"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</si>
</sst>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m/d/yyyy;@"/>
    <numFmt numFmtId="166" formatCode="0.0"/>
  </numFmts>
  <fonts count="12" x14ac:knownFonts="1">
    <font>
      <sz val="11"/>
      <color theme="1"/>
      <name val="Calibri"/>
      <family val="2"/>
      <scheme val="minor"/>
    </font>
    <font>
      <sz val="11"/>
      <color theme="0"/>
      <name val="Calibri"/>
      <family val="2"/>
      <scheme val="minor"/>
    </font>
    <font>
      <b/>
      <u/>
      <sz val="11"/>
      <name val="Calibri"/>
      <family val="2"/>
      <scheme val="minor"/>
    </font>
    <font>
      <sz val="11"/>
      <name val="Calibri"/>
      <family val="2"/>
      <scheme val="minor"/>
    </font>
    <font>
      <b/>
      <i/>
      <sz val="11"/>
      <color theme="1"/>
      <name val="Calibri"/>
      <family val="2"/>
      <scheme val="minor"/>
    </font>
    <font>
      <u/>
      <sz val="11"/>
      <color theme="10"/>
      <name val="Calibri"/>
      <family val="2"/>
      <scheme val="minor"/>
    </font>
    <font>
      <sz val="11"/>
      <color rgb="FF000000"/>
      <name val="Calibri"/>
      <family val="2"/>
    </font>
    <font>
      <sz val="11"/>
      <color rgb="FFFFFFFF"/>
      <name val="Calibri"/>
      <family val="2"/>
      <scheme val="minor"/>
    </font>
    <font>
      <sz val="9"/>
      <color rgb="FF444444"/>
      <name val="Calibri"/>
      <family val="2"/>
      <scheme val="minor"/>
    </font>
    <font>
      <sz val="11"/>
      <color rgb="FF000000"/>
      <name val="Calibri"/>
      <family val="2"/>
      <scheme val="minor"/>
    </font>
    <font>
      <u/>
      <sz val="11"/>
      <color rgb="FF000000"/>
      <name val="Calibri"/>
      <family val="2"/>
      <scheme val="minor"/>
    </font>
    <font>
      <sz val="11"/>
      <color rgb="FFFFFFFF"/>
      <name val="Calibri"/>
      <family val="2"/>
    </font>
  </fonts>
  <fills count="17">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BDD7EE"/>
        <bgColor rgb="FF000000"/>
      </patternFill>
    </fill>
    <fill>
      <patternFill patternType="solid">
        <fgColor rgb="FFFFD966"/>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s>
  <cellStyleXfs count="2">
    <xf numFmtId="0" fontId="0" fillId="0" borderId="0"/>
    <xf numFmtId="0" fontId="5" fillId="0" borderId="0" applyNumberFormat="0" applyFill="0" applyBorder="0" applyAlignment="0" applyProtection="0"/>
  </cellStyleXfs>
  <cellXfs count="65">
    <xf numFmtId="0" fontId="0" fillId="0" borderId="0" xfId="0"/>
    <xf numFmtId="0" fontId="0" fillId="0" borderId="0" xfId="0" applyAlignment="1">
      <alignment horizontal="center"/>
    </xf>
    <xf numFmtId="2" fontId="0" fillId="0" borderId="0" xfId="0" applyNumberFormat="1" applyAlignment="1">
      <alignment horizontal="center" vertical="center"/>
    </xf>
    <xf numFmtId="0" fontId="0" fillId="0" borderId="0" xfId="0" applyFill="1"/>
    <xf numFmtId="0" fontId="0" fillId="0" borderId="0" xfId="0" applyFill="1" applyAlignment="1">
      <alignment horizontal="center" vertical="center"/>
    </xf>
    <xf numFmtId="2" fontId="0" fillId="0" borderId="0" xfId="0" applyNumberFormat="1" applyFill="1" applyAlignment="1">
      <alignment horizontal="center" vertical="center"/>
    </xf>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0" fillId="10" borderId="1" xfId="0" applyFill="1" applyBorder="1" applyAlignment="1">
      <alignment horizontal="center" vertical="center" wrapText="1"/>
    </xf>
    <xf numFmtId="0" fontId="0" fillId="2" borderId="1" xfId="0" applyFill="1" applyBorder="1" applyAlignment="1">
      <alignment horizontal="center" vertical="center" wrapText="1"/>
    </xf>
    <xf numFmtId="0" fontId="0" fillId="9" borderId="1" xfId="0" applyFill="1" applyBorder="1" applyAlignment="1">
      <alignment horizontal="center" vertical="center" wrapText="1"/>
    </xf>
    <xf numFmtId="0" fontId="0" fillId="3" borderId="1" xfId="0" applyFill="1" applyBorder="1" applyAlignment="1">
      <alignment horizontal="center" vertical="center" wrapText="1"/>
    </xf>
    <xf numFmtId="0" fontId="0" fillId="6" borderId="1" xfId="0" applyFill="1" applyBorder="1" applyAlignment="1">
      <alignment horizontal="center" vertical="center" wrapText="1"/>
    </xf>
    <xf numFmtId="0" fontId="0" fillId="5" borderId="1" xfId="0" applyFill="1" applyBorder="1" applyAlignment="1">
      <alignment horizontal="center" vertical="center" wrapText="1"/>
    </xf>
    <xf numFmtId="0" fontId="1" fillId="4"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Border="1"/>
    <xf numFmtId="164" fontId="0" fillId="4" borderId="0" xfId="0" applyNumberFormat="1" applyFill="1" applyAlignment="1">
      <alignment horizontal="center" vertical="center"/>
    </xf>
    <xf numFmtId="0" fontId="0" fillId="0" borderId="0" xfId="0" applyAlignment="1">
      <alignment horizontal="center" vertical="center" wrapText="1"/>
    </xf>
    <xf numFmtId="0" fontId="6" fillId="0" borderId="0" xfId="0" applyFont="1" applyFill="1" applyBorder="1" applyAlignment="1"/>
    <xf numFmtId="14" fontId="6" fillId="0" borderId="0" xfId="0" applyNumberFormat="1" applyFont="1" applyFill="1" applyBorder="1" applyAlignment="1"/>
    <xf numFmtId="0" fontId="6" fillId="0" borderId="0" xfId="0" applyFont="1" applyFill="1" applyBorder="1" applyAlignment="1">
      <alignment horizontal="center" vertical="center"/>
    </xf>
    <xf numFmtId="166" fontId="0" fillId="0" borderId="0" xfId="0" applyNumberFormat="1" applyFill="1" applyAlignment="1">
      <alignment horizontal="center" vertical="center"/>
    </xf>
    <xf numFmtId="0" fontId="1" fillId="14" borderId="1" xfId="0" applyFont="1" applyFill="1" applyBorder="1" applyAlignment="1">
      <alignment horizontal="center" vertical="center" wrapText="1"/>
    </xf>
    <xf numFmtId="166" fontId="0" fillId="4" borderId="0" xfId="0" applyNumberFormat="1" applyFill="1" applyAlignment="1">
      <alignment horizontal="center" vertical="center"/>
    </xf>
    <xf numFmtId="166" fontId="7" fillId="4" borderId="0" xfId="0" applyNumberFormat="1" applyFont="1" applyFill="1" applyAlignment="1">
      <alignment horizontal="center" vertical="center"/>
    </xf>
    <xf numFmtId="0" fontId="3" fillId="15" borderId="1" xfId="0" applyFont="1" applyFill="1" applyBorder="1" applyAlignment="1">
      <alignment horizontal="center" vertical="center" wrapText="1"/>
    </xf>
    <xf numFmtId="0" fontId="0" fillId="10" borderId="3" xfId="0" applyFill="1" applyBorder="1" applyAlignment="1">
      <alignment horizontal="center" vertical="center" wrapText="1"/>
    </xf>
    <xf numFmtId="2" fontId="0" fillId="0" borderId="0" xfId="0" applyNumberFormat="1" applyFill="1" applyBorder="1" applyAlignment="1">
      <alignment horizontal="center" vertical="center" wrapText="1"/>
    </xf>
    <xf numFmtId="2" fontId="0" fillId="0" borderId="0" xfId="0" applyNumberFormat="1" applyFill="1" applyAlignment="1">
      <alignment horizontal="left" vertical="center"/>
    </xf>
    <xf numFmtId="14" fontId="1" fillId="0" borderId="0" xfId="0" applyNumberFormat="1" applyFont="1" applyFill="1" applyAlignment="1">
      <alignment horizontal="center" vertical="center"/>
    </xf>
    <xf numFmtId="0" fontId="8" fillId="0" borderId="0" xfId="0" applyFont="1" applyFill="1"/>
    <xf numFmtId="14" fontId="6" fillId="0" borderId="0" xfId="0" applyNumberFormat="1" applyFont="1" applyFill="1" applyBorder="1" applyAlignment="1">
      <alignment horizontal="center" vertical="center"/>
    </xf>
    <xf numFmtId="0" fontId="9" fillId="0" borderId="0" xfId="0" applyFont="1" applyFill="1" applyBorder="1"/>
    <xf numFmtId="0" fontId="10" fillId="0" borderId="0" xfId="1" applyFont="1" applyFill="1" applyBorder="1" applyAlignment="1">
      <alignment horizontal="center" vertical="center" wrapText="1"/>
    </xf>
    <xf numFmtId="0" fontId="6"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1"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14" fontId="9" fillId="0" borderId="0"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xf>
    <xf numFmtId="165" fontId="9" fillId="0" borderId="0" xfId="0" applyNumberFormat="1" applyFont="1" applyFill="1" applyBorder="1" applyAlignment="1">
      <alignment horizontal="center" vertical="center"/>
    </xf>
    <xf numFmtId="14" fontId="9" fillId="0" borderId="0" xfId="0" applyNumberFormat="1" applyFont="1" applyFill="1" applyBorder="1" applyAlignment="1">
      <alignment horizontal="center"/>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0" fillId="2" borderId="6" xfId="0" applyFill="1" applyBorder="1" applyAlignment="1">
      <alignment horizontal="center" vertical="center" wrapText="1"/>
    </xf>
    <xf numFmtId="0" fontId="0" fillId="0" borderId="6" xfId="0" applyFill="1" applyBorder="1" applyAlignment="1">
      <alignment horizontal="center" wrapText="1"/>
    </xf>
    <xf numFmtId="0" fontId="0" fillId="9" borderId="6" xfId="0" applyFill="1" applyBorder="1" applyAlignment="1">
      <alignment horizontal="center" vertical="center" wrapText="1"/>
    </xf>
    <xf numFmtId="0" fontId="9" fillId="12" borderId="6"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0" fillId="5" borderId="6" xfId="0" applyFill="1" applyBorder="1" applyAlignment="1">
      <alignment horizontal="center" vertical="center" wrapText="1"/>
    </xf>
    <xf numFmtId="0" fontId="3" fillId="7" borderId="7"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4" borderId="2"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6" fillId="10" borderId="0" xfId="0" applyFont="1" applyFill="1" applyBorder="1" applyAlignment="1">
      <alignment wrapText="1"/>
    </xf>
    <xf numFmtId="0" fontId="9" fillId="10" borderId="0" xfId="0" applyFont="1" applyFill="1" applyBorder="1" applyAlignment="1">
      <alignment horizontal="center" vertical="center" wrapText="1"/>
    </xf>
    <xf numFmtId="0" fontId="0" fillId="0" borderId="0" xfId="0" applyFill="1" applyAlignment="1">
      <alignment horizontal="center" vertical="center" wrapText="1"/>
    </xf>
    <xf numFmtId="14" fontId="0" fillId="0" borderId="0" xfId="0" applyNumberFormat="1" applyFill="1" applyAlignment="1">
      <alignment horizontal="center" vertical="center"/>
    </xf>
    <xf numFmtId="14" fontId="0" fillId="0" borderId="0" xfId="0" applyNumberFormat="1" applyFill="1" applyAlignment="1">
      <alignment horizontal="center"/>
    </xf>
    <xf numFmtId="1" fontId="0" fillId="0" borderId="0" xfId="0" applyNumberFormat="1" applyFill="1" applyAlignment="1">
      <alignment horizontal="center" vertical="center"/>
    </xf>
    <xf numFmtId="0" fontId="0" fillId="0" borderId="0" xfId="0" applyFill="1" applyAlignment="1">
      <alignment horizontal="center"/>
    </xf>
    <xf numFmtId="0" fontId="11" fillId="16" borderId="4"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Kaletra solution (lopinavir/ritonavir;</a:t>
            </a:r>
            <a:r>
              <a:rPr lang="en-US" sz="1800" b="1" baseline="0">
                <a:solidFill>
                  <a:sysClr val="windowText" lastClr="000000"/>
                </a:solidFill>
              </a:rPr>
              <a:t> NDA 21251)</a:t>
            </a:r>
            <a:endParaRPr lang="en-US" sz="1800" b="1">
              <a:solidFill>
                <a:sysClr val="windowText" lastClr="000000"/>
              </a:solidFill>
            </a:endParaRPr>
          </a:p>
        </c:rich>
      </c:tx>
      <c:layout>
        <c:manualLayout>
          <c:xMode val="edge"/>
          <c:yMode val="edge"/>
          <c:x val="0.4009076593758103"/>
          <c:y val="4.1188133882407553E-3"/>
        </c:manualLayout>
      </c:layout>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416455188497357"/>
          <c:y val="4.9429220029713825E-2"/>
          <c:w val="0.81181600147444"/>
          <c:h val="0.821795268596902"/>
        </c:manualLayout>
      </c:layout>
      <c:barChart>
        <c:barDir val="bar"/>
        <c:grouping val="stacked"/>
        <c:varyColors val="0"/>
        <c:ser>
          <c:idx val="0"/>
          <c:order val="0"/>
          <c:tx>
            <c:strRef>
              <c:f>'Bar Graph (# years) '!$B$1</c:f>
              <c:strCache>
                <c:ptCount val="1"/>
                <c:pt idx="0">
                  <c:v>Column1 (gap before earliest priority date)</c:v>
                </c:pt>
              </c:strCache>
            </c:strRef>
          </c:tx>
          <c:spPr>
            <a:solidFill>
              <a:sysClr val="window" lastClr="FFFFFF"/>
            </a:solidFill>
            <a:ln>
              <a:solidFill>
                <a:schemeClr val="bg1"/>
              </a:solidFill>
            </a:ln>
            <a:effectLst/>
          </c:spPr>
          <c:invertIfNegative val="0"/>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'!$B$3:$B$19</c15:sqref>
                  </c15:fullRef>
                </c:ext>
              </c:extLst>
              <c:f>'Bar Graph (# years) '!$B$3:$B$18</c:f>
              <c:numCache>
                <c:formatCode>0.00</c:formatCode>
                <c:ptCount val="16"/>
                <c:pt idx="0">
                  <c:v>4.684462696783025</c:v>
                </c:pt>
                <c:pt idx="1">
                  <c:v>0</c:v>
                </c:pt>
                <c:pt idx="2">
                  <c:v>0</c:v>
                </c:pt>
                <c:pt idx="3">
                  <c:v>0</c:v>
                </c:pt>
                <c:pt idx="4">
                  <c:v>0</c:v>
                </c:pt>
                <c:pt idx="5">
                  <c:v>3.6030116358658453</c:v>
                </c:pt>
                <c:pt idx="6">
                  <c:v>3.6030116358658453</c:v>
                </c:pt>
                <c:pt idx="7">
                  <c:v>6.5571526351813825</c:v>
                </c:pt>
                <c:pt idx="8">
                  <c:v>4.3093771389459272</c:v>
                </c:pt>
                <c:pt idx="9">
                  <c:v>7.0937713894592749</c:v>
                </c:pt>
                <c:pt idx="10">
                  <c:v>6.5571526351813825</c:v>
                </c:pt>
                <c:pt idx="11">
                  <c:v>7.0937713894592749</c:v>
                </c:pt>
                <c:pt idx="12">
                  <c:v>12.284736481861739</c:v>
                </c:pt>
                <c:pt idx="13">
                  <c:v>12.284736481861739</c:v>
                </c:pt>
                <c:pt idx="14">
                  <c:v>15.93429158110883</c:v>
                </c:pt>
                <c:pt idx="15">
                  <c:v>20.928131416837783</c:v>
                </c:pt>
              </c:numCache>
            </c:numRef>
          </c:val>
          <c:extLst>
            <c:ext xmlns:c16="http://schemas.microsoft.com/office/drawing/2014/chart" uri="{C3380CC4-5D6E-409C-BE32-E72D297353CC}">
              <c16:uniqueId val="{00000009-F61F-429C-B648-83080D56F475}"/>
            </c:ext>
          </c:extLst>
        </c:ser>
        <c:ser>
          <c:idx val="1"/>
          <c:order val="1"/>
          <c:tx>
            <c:strRef>
              <c:f>'Bar Graph (# years) '!$C$1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9"/>
              <c:delete val="1"/>
              <c:extLst>
                <c:ext xmlns:c15="http://schemas.microsoft.com/office/drawing/2012/chart" uri="{CE6537A1-D6FC-4f65-9D91-7224C49458BB}"/>
                <c:ext xmlns:c16="http://schemas.microsoft.com/office/drawing/2014/chart" uri="{C3380CC4-5D6E-409C-BE32-E72D297353CC}">
                  <c16:uniqueId val="{00000008-2AA2-469A-83FB-D94691EDD50C}"/>
                </c:ext>
              </c:extLst>
            </c:dLbl>
            <c:dLbl>
              <c:idx val="12"/>
              <c:delete val="1"/>
              <c:extLst>
                <c:ext xmlns:c15="http://schemas.microsoft.com/office/drawing/2012/chart" uri="{CE6537A1-D6FC-4f65-9D91-7224C49458BB}"/>
                <c:ext xmlns:c16="http://schemas.microsoft.com/office/drawing/2014/chart" uri="{C3380CC4-5D6E-409C-BE32-E72D297353CC}">
                  <c16:uniqueId val="{00000007-2AA2-469A-83FB-D94691EDD50C}"/>
                </c:ext>
              </c:extLst>
            </c:dLbl>
            <c:dLbl>
              <c:idx val="14"/>
              <c:delete val="1"/>
              <c:extLst>
                <c:ext xmlns:c15="http://schemas.microsoft.com/office/drawing/2012/chart" uri="{CE6537A1-D6FC-4f65-9D91-7224C49458BB}"/>
                <c:ext xmlns:c16="http://schemas.microsoft.com/office/drawing/2014/chart" uri="{C3380CC4-5D6E-409C-BE32-E72D297353CC}">
                  <c16:uniqueId val="{00000009-2AA2-469A-83FB-D94691EDD50C}"/>
                </c:ext>
              </c:extLst>
            </c:dLbl>
            <c:dLbl>
              <c:idx val="15"/>
              <c:delete val="1"/>
              <c:extLst>
                <c:ext xmlns:c15="http://schemas.microsoft.com/office/drawing/2012/chart" uri="{CE6537A1-D6FC-4f65-9D91-7224C49458BB}"/>
                <c:ext xmlns:c16="http://schemas.microsoft.com/office/drawing/2014/chart" uri="{C3380CC4-5D6E-409C-BE32-E72D297353CC}">
                  <c16:uniqueId val="{00000008-A3E6-4649-93FE-5E7B71A04FD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'!$C$3:$C$19</c15:sqref>
                  </c15:fullRef>
                </c:ext>
              </c:extLst>
              <c:f>'Bar Graph (# years) '!$C$3:$C$18</c:f>
              <c:numCache>
                <c:formatCode>0.00</c:formatCode>
                <c:ptCount val="16"/>
                <c:pt idx="0">
                  <c:v>1.2840520191649556</c:v>
                </c:pt>
                <c:pt idx="1">
                  <c:v>5.9219712525667347</c:v>
                </c:pt>
                <c:pt idx="2">
                  <c:v>5.8699520876112254</c:v>
                </c:pt>
                <c:pt idx="3">
                  <c:v>5.8343600273785077</c:v>
                </c:pt>
                <c:pt idx="4">
                  <c:v>5.848049281314168</c:v>
                </c:pt>
                <c:pt idx="5">
                  <c:v>4.2217659137577002</c:v>
                </c:pt>
                <c:pt idx="6">
                  <c:v>4.2217659137577002</c:v>
                </c:pt>
                <c:pt idx="7">
                  <c:v>0.94182067077344289</c:v>
                </c:pt>
                <c:pt idx="8">
                  <c:v>4.7638603696098567</c:v>
                </c:pt>
                <c:pt idx="9">
                  <c:v>0</c:v>
                </c:pt>
                <c:pt idx="10">
                  <c:v>2.9869952087611225</c:v>
                </c:pt>
                <c:pt idx="11">
                  <c:v>5.2347707049965777</c:v>
                </c:pt>
                <c:pt idx="12">
                  <c:v>0</c:v>
                </c:pt>
                <c:pt idx="13">
                  <c:v>2.9733059548254621</c:v>
                </c:pt>
                <c:pt idx="14">
                  <c:v>0</c:v>
                </c:pt>
                <c:pt idx="15">
                  <c:v>0</c:v>
                </c:pt>
              </c:numCache>
            </c:numRef>
          </c:val>
          <c:extLst>
            <c:ext xmlns:c16="http://schemas.microsoft.com/office/drawing/2014/chart" uri="{C3380CC4-5D6E-409C-BE32-E72D297353CC}">
              <c16:uniqueId val="{0000000A-F61F-429C-B648-83080D56F475}"/>
            </c:ext>
          </c:extLst>
        </c:ser>
        <c:ser>
          <c:idx val="2"/>
          <c:order val="2"/>
          <c:tx>
            <c:strRef>
              <c:f>'Bar Graph (# years) '!$D$1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dLbl>
              <c:idx val="0"/>
              <c:layout>
                <c:manualLayout>
                  <c:x val="-1.2769631523735778E-3"/>
                  <c:y val="-2.33399425333642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2AA2-469A-83FB-D94691EDD50C}"/>
                </c:ext>
              </c:extLst>
            </c:dLbl>
            <c:dLbl>
              <c:idx val="14"/>
              <c:delete val="1"/>
              <c:extLst>
                <c:ext xmlns:c15="http://schemas.microsoft.com/office/drawing/2012/chart" uri="{CE6537A1-D6FC-4f65-9D91-7224C49458BB}"/>
                <c:ext xmlns:c16="http://schemas.microsoft.com/office/drawing/2014/chart" uri="{C3380CC4-5D6E-409C-BE32-E72D297353CC}">
                  <c16:uniqueId val="{0000000B-2AA2-469A-83FB-D94691EDD50C}"/>
                </c:ext>
              </c:extLst>
            </c:dLbl>
            <c:dLbl>
              <c:idx val="15"/>
              <c:delete val="1"/>
              <c:extLst>
                <c:ext xmlns:c15="http://schemas.microsoft.com/office/drawing/2012/chart" uri="{CE6537A1-D6FC-4f65-9D91-7224C49458BB}"/>
                <c:ext xmlns:c16="http://schemas.microsoft.com/office/drawing/2014/chart" uri="{C3380CC4-5D6E-409C-BE32-E72D297353CC}">
                  <c16:uniqueId val="{00000007-A3E6-4649-93FE-5E7B71A04FD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'!$D$3:$D$19</c15:sqref>
                  </c15:fullRef>
                </c:ext>
              </c:extLst>
              <c:f>'Bar Graph (# years) '!$D$3:$D$18</c:f>
              <c:numCache>
                <c:formatCode>0.00</c:formatCode>
                <c:ptCount val="16"/>
                <c:pt idx="0">
                  <c:v>0.68172484599589322</c:v>
                </c:pt>
                <c:pt idx="1">
                  <c:v>1.2648870636550309</c:v>
                </c:pt>
                <c:pt idx="2">
                  <c:v>2.1601642710472277</c:v>
                </c:pt>
                <c:pt idx="3">
                  <c:v>2.3107460643394937</c:v>
                </c:pt>
                <c:pt idx="4">
                  <c:v>2.5270362765229293</c:v>
                </c:pt>
                <c:pt idx="5">
                  <c:v>1.7193702943189597</c:v>
                </c:pt>
                <c:pt idx="6">
                  <c:v>2.0068446269678302</c:v>
                </c:pt>
                <c:pt idx="7">
                  <c:v>2.5817932922655715</c:v>
                </c:pt>
                <c:pt idx="8">
                  <c:v>1.2183436002737851</c:v>
                </c:pt>
                <c:pt idx="9">
                  <c:v>3.7152635181382614</c:v>
                </c:pt>
                <c:pt idx="10">
                  <c:v>2.7405886379192332</c:v>
                </c:pt>
                <c:pt idx="11">
                  <c:v>2.4668035592060233</c:v>
                </c:pt>
                <c:pt idx="12">
                  <c:v>3.8138261464750172</c:v>
                </c:pt>
                <c:pt idx="13">
                  <c:v>7.0882956878850099</c:v>
                </c:pt>
                <c:pt idx="14">
                  <c:v>0</c:v>
                </c:pt>
                <c:pt idx="15">
                  <c:v>0</c:v>
                </c:pt>
              </c:numCache>
            </c:numRef>
          </c:val>
          <c:extLst>
            <c:ext xmlns:c16="http://schemas.microsoft.com/office/drawing/2014/chart" uri="{C3380CC4-5D6E-409C-BE32-E72D297353CC}">
              <c16:uniqueId val="{0000000B-F61F-429C-B648-83080D56F475}"/>
            </c:ext>
          </c:extLst>
        </c:ser>
        <c:ser>
          <c:idx val="3"/>
          <c:order val="3"/>
          <c:tx>
            <c:strRef>
              <c:f>'Bar Graph (# years) '!$E$1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9"/>
              <c:layout>
                <c:manualLayout>
                  <c:x val="-4.838584316419048E-3"/>
                  <c:y val="-5.2128394115739951E-4"/>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964-48C4-A5BB-785E5D2F2600}"/>
                </c:ext>
              </c:extLst>
            </c:dLbl>
            <c:dLbl>
              <c:idx val="10"/>
              <c:delete val="1"/>
              <c:extLst>
                <c:ext xmlns:c15="http://schemas.microsoft.com/office/drawing/2012/chart" uri="{CE6537A1-D6FC-4f65-9D91-7224C49458BB}"/>
                <c:ext xmlns:c16="http://schemas.microsoft.com/office/drawing/2014/chart" uri="{C3380CC4-5D6E-409C-BE32-E72D297353CC}">
                  <c16:uniqueId val="{0000000F-6946-4D0F-868A-5B37684896EC}"/>
                </c:ext>
              </c:extLst>
            </c:dLbl>
            <c:dLbl>
              <c:idx val="11"/>
              <c:delete val="1"/>
              <c:extLst>
                <c:ext xmlns:c15="http://schemas.microsoft.com/office/drawing/2012/chart" uri="{CE6537A1-D6FC-4f65-9D91-7224C49458BB}"/>
                <c:ext xmlns:c16="http://schemas.microsoft.com/office/drawing/2014/chart" uri="{C3380CC4-5D6E-409C-BE32-E72D297353CC}">
                  <c16:uniqueId val="{00000010-6946-4D0F-868A-5B37684896EC}"/>
                </c:ext>
              </c:extLst>
            </c:dLbl>
            <c:dLbl>
              <c:idx val="12"/>
              <c:delete val="1"/>
              <c:extLst>
                <c:ext xmlns:c15="http://schemas.microsoft.com/office/drawing/2012/chart" uri="{CE6537A1-D6FC-4f65-9D91-7224C49458BB}"/>
                <c:ext xmlns:c16="http://schemas.microsoft.com/office/drawing/2014/chart" uri="{C3380CC4-5D6E-409C-BE32-E72D297353CC}">
                  <c16:uniqueId val="{00000011-6946-4D0F-868A-5B37684896EC}"/>
                </c:ext>
              </c:extLst>
            </c:dLbl>
            <c:dLbl>
              <c:idx val="13"/>
              <c:delete val="1"/>
              <c:extLst>
                <c:ext xmlns:c15="http://schemas.microsoft.com/office/drawing/2012/chart" uri="{CE6537A1-D6FC-4f65-9D91-7224C49458BB}"/>
                <c:ext xmlns:c16="http://schemas.microsoft.com/office/drawing/2014/chart" uri="{C3380CC4-5D6E-409C-BE32-E72D297353CC}">
                  <c16:uniqueId val="{00000012-6946-4D0F-868A-5B37684896EC}"/>
                </c:ext>
              </c:extLst>
            </c:dLbl>
            <c:dLbl>
              <c:idx val="14"/>
              <c:delete val="1"/>
              <c:extLst>
                <c:ext xmlns:c15="http://schemas.microsoft.com/office/drawing/2012/chart" uri="{CE6537A1-D6FC-4f65-9D91-7224C49458BB}"/>
                <c:ext xmlns:c16="http://schemas.microsoft.com/office/drawing/2014/chart" uri="{C3380CC4-5D6E-409C-BE32-E72D297353CC}">
                  <c16:uniqueId val="{00000013-6946-4D0F-868A-5B37684896EC}"/>
                </c:ext>
              </c:extLst>
            </c:dLbl>
            <c:dLbl>
              <c:idx val="15"/>
              <c:delete val="1"/>
              <c:extLst>
                <c:ext xmlns:c15="http://schemas.microsoft.com/office/drawing/2012/chart" uri="{CE6537A1-D6FC-4f65-9D91-7224C49458BB}"/>
                <c:ext xmlns:c16="http://schemas.microsoft.com/office/drawing/2014/chart" uri="{C3380CC4-5D6E-409C-BE32-E72D297353CC}">
                  <c16:uniqueId val="{00000006-A3E6-4649-93FE-5E7B71A04FD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'!$E$3:$E$19</c15:sqref>
                  </c15:fullRef>
                </c:ext>
              </c:extLst>
              <c:f>'Bar Graph (# years) '!$E$3:$E$18</c:f>
              <c:numCache>
                <c:formatCode>0.00</c:formatCode>
                <c:ptCount val="16"/>
                <c:pt idx="0">
                  <c:v>4.6652977412731005</c:v>
                </c:pt>
                <c:pt idx="1">
                  <c:v>4.128678986995209</c:v>
                </c:pt>
                <c:pt idx="2">
                  <c:v>3.2854209445585214</c:v>
                </c:pt>
                <c:pt idx="3">
                  <c:v>3.1704312114989732</c:v>
                </c:pt>
                <c:pt idx="4">
                  <c:v>2.9404517453798769</c:v>
                </c:pt>
                <c:pt idx="5">
                  <c:v>1.7713894592744694</c:v>
                </c:pt>
                <c:pt idx="6">
                  <c:v>1.483915126625599</c:v>
                </c:pt>
                <c:pt idx="7">
                  <c:v>1.2347707049965777</c:v>
                </c:pt>
                <c:pt idx="8">
                  <c:v>1.0239561943874058</c:v>
                </c:pt>
                <c:pt idx="9">
                  <c:v>0.50650239561943877</c:v>
                </c:pt>
                <c:pt idx="10">
                  <c:v>0</c:v>
                </c:pt>
                <c:pt idx="11">
                  <c:v>0</c:v>
                </c:pt>
                <c:pt idx="12">
                  <c:v>0</c:v>
                </c:pt>
                <c:pt idx="13">
                  <c:v>0</c:v>
                </c:pt>
                <c:pt idx="14">
                  <c:v>0</c:v>
                </c:pt>
                <c:pt idx="15">
                  <c:v>0</c:v>
                </c:pt>
              </c:numCache>
            </c:numRef>
          </c:val>
          <c:extLst>
            <c:ext xmlns:c15="http://schemas.microsoft.com/office/drawing/2012/chart" uri="{02D57815-91ED-43cb-92C2-25804820EDAC}">
              <c15:categoryFilterExceptions>
                <c15:categoryFilterException>
                  <c15:sqref>'Bar Graph (# years) '!$E$19</c15:sqref>
                  <c15:dLbl>
                    <c:idx val="15"/>
                    <c:delete val="1"/>
                    <c:extLst>
                      <c:ext uri="{CE6537A1-D6FC-4f65-9D91-7224C49458BB}"/>
                      <c:ext xmlns:c16="http://schemas.microsoft.com/office/drawing/2014/chart" uri="{C3380CC4-5D6E-409C-BE32-E72D297353CC}">
                        <c16:uniqueId val="{00000002-CACB-4B38-9110-5EED2EAD643F}"/>
                      </c:ext>
                    </c:extLst>
                  </c15:dLbl>
                </c15:categoryFilterException>
              </c15:categoryFilterExceptions>
            </c:ext>
            <c:ext xmlns:c16="http://schemas.microsoft.com/office/drawing/2014/chart" uri="{C3380CC4-5D6E-409C-BE32-E72D297353CC}">
              <c16:uniqueId val="{0000000C-F61F-429C-B648-83080D56F475}"/>
            </c:ext>
          </c:extLst>
        </c:ser>
        <c:ser>
          <c:idx val="4"/>
          <c:order val="4"/>
          <c:tx>
            <c:strRef>
              <c:f>'Bar Graph (# years) '!$F$1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dLbl>
              <c:idx val="14"/>
              <c:delete val="1"/>
              <c:extLst>
                <c:ext xmlns:c15="http://schemas.microsoft.com/office/drawing/2012/chart" uri="{CE6537A1-D6FC-4f65-9D91-7224C49458BB}"/>
                <c:ext xmlns:c16="http://schemas.microsoft.com/office/drawing/2014/chart" uri="{C3380CC4-5D6E-409C-BE32-E72D297353CC}">
                  <c16:uniqueId val="{00000005-6946-4D0F-868A-5B37684896EC}"/>
                </c:ext>
              </c:extLst>
            </c:dLbl>
            <c:dLbl>
              <c:idx val="15"/>
              <c:delete val="1"/>
              <c:extLst>
                <c:ext xmlns:c15="http://schemas.microsoft.com/office/drawing/2012/chart" uri="{CE6537A1-D6FC-4f65-9D91-7224C49458BB}"/>
                <c:ext xmlns:c16="http://schemas.microsoft.com/office/drawing/2014/chart" uri="{C3380CC4-5D6E-409C-BE32-E72D297353CC}">
                  <c16:uniqueId val="{00000005-A3E6-4649-93FE-5E7B71A04FDA}"/>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'!$F$3:$F$19</c15:sqref>
                  </c15:fullRef>
                </c:ext>
              </c:extLst>
              <c:f>'Bar Graph (# years) '!$F$3:$F$18</c:f>
              <c:numCache>
                <c:formatCode>0.00</c:formatCode>
                <c:ptCount val="16"/>
                <c:pt idx="0">
                  <c:v>13.36892539356605</c:v>
                </c:pt>
                <c:pt idx="1">
                  <c:v>12.870636550308008</c:v>
                </c:pt>
                <c:pt idx="2">
                  <c:v>12.870636550308008</c:v>
                </c:pt>
                <c:pt idx="3">
                  <c:v>13.828884325804244</c:v>
                </c:pt>
                <c:pt idx="4">
                  <c:v>12.870636550308008</c:v>
                </c:pt>
                <c:pt idx="5">
                  <c:v>12.28747433264887</c:v>
                </c:pt>
                <c:pt idx="6">
                  <c:v>12.28747433264887</c:v>
                </c:pt>
                <c:pt idx="7">
                  <c:v>15.241615331964407</c:v>
                </c:pt>
                <c:pt idx="8">
                  <c:v>12.993839835728952</c:v>
                </c:pt>
                <c:pt idx="9">
                  <c:v>15.7782340862423</c:v>
                </c:pt>
                <c:pt idx="10">
                  <c:v>14.272416153319645</c:v>
                </c:pt>
                <c:pt idx="11">
                  <c:v>12.2984257357974</c:v>
                </c:pt>
                <c:pt idx="12">
                  <c:v>16.186173853524984</c:v>
                </c:pt>
                <c:pt idx="13">
                  <c:v>9.9383983572895271</c:v>
                </c:pt>
                <c:pt idx="14">
                  <c:v>0</c:v>
                </c:pt>
                <c:pt idx="15">
                  <c:v>0</c:v>
                </c:pt>
              </c:numCache>
            </c:numRef>
          </c:val>
          <c:extLst>
            <c:ext xmlns:c15="http://schemas.microsoft.com/office/drawing/2012/chart" uri="{02D57815-91ED-43cb-92C2-25804820EDAC}">
              <c15:categoryFilterExceptions>
                <c15:categoryFilterException>
                  <c15:sqref>'Bar Graph (# years) '!$F$19</c15:sqref>
                  <c15:dLbl>
                    <c:idx val="15"/>
                    <c:delete val="1"/>
                    <c:extLst>
                      <c:ext uri="{CE6537A1-D6FC-4f65-9D91-7224C49458BB}"/>
                      <c:ext xmlns:c16="http://schemas.microsoft.com/office/drawing/2014/chart" uri="{C3380CC4-5D6E-409C-BE32-E72D297353CC}">
                        <c16:uniqueId val="{00000003-CACB-4B38-9110-5EED2EAD643F}"/>
                      </c:ext>
                    </c:extLst>
                  </c15:dLbl>
                </c15:categoryFilterException>
              </c15:categoryFilterExceptions>
            </c:ext>
            <c:ext xmlns:c16="http://schemas.microsoft.com/office/drawing/2014/chart" uri="{C3380CC4-5D6E-409C-BE32-E72D297353CC}">
              <c16:uniqueId val="{0000000D-F61F-429C-B648-83080D56F475}"/>
            </c:ext>
          </c:extLst>
        </c:ser>
        <c:ser>
          <c:idx val="5"/>
          <c:order val="5"/>
          <c:tx>
            <c:strRef>
              <c:f>'Bar Graph (# years) '!$G$1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0-163F-40BD-B01F-AB687A02C310}"/>
                </c:ext>
              </c:extLst>
            </c:dLbl>
            <c:dLbl>
              <c:idx val="12"/>
              <c:layout>
                <c:manualLayout>
                  <c:x val="-9.5772236428018336E-3"/>
                  <c:y val="-2.813646828724496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6946-4D0F-868A-5B37684896EC}"/>
                </c:ext>
              </c:extLst>
            </c:dLbl>
            <c:dLbl>
              <c:idx val="13"/>
              <c:layout>
                <c:manualLayout>
                  <c:x val="-8.3002604904282556E-3"/>
                  <c:y val="-3.147313955307308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6946-4D0F-868A-5B37684896E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'!$G$3:$G$19</c15:sqref>
                  </c15:fullRef>
                </c:ext>
              </c:extLst>
              <c:f>'Bar Graph (# years) '!$G$3:$G$18</c:f>
              <c:numCache>
                <c:formatCode>0.00</c:formatCode>
                <c:ptCount val="16"/>
                <c:pt idx="0">
                  <c:v>0</c:v>
                </c:pt>
                <c:pt idx="1">
                  <c:v>0</c:v>
                </c:pt>
                <c:pt idx="2">
                  <c:v>0</c:v>
                </c:pt>
                <c:pt idx="3">
                  <c:v>0</c:v>
                </c:pt>
                <c:pt idx="4">
                  <c:v>0</c:v>
                </c:pt>
                <c:pt idx="5">
                  <c:v>0</c:v>
                </c:pt>
                <c:pt idx="6">
                  <c:v>0</c:v>
                </c:pt>
                <c:pt idx="7">
                  <c:v>0</c:v>
                </c:pt>
                <c:pt idx="8">
                  <c:v>0</c:v>
                </c:pt>
                <c:pt idx="9">
                  <c:v>0</c:v>
                </c:pt>
                <c:pt idx="10">
                  <c:v>0</c:v>
                </c:pt>
                <c:pt idx="11">
                  <c:v>0</c:v>
                </c:pt>
                <c:pt idx="12">
                  <c:v>0.2327173169062286</c:v>
                </c:pt>
                <c:pt idx="13">
                  <c:v>0.2327173169062286</c:v>
                </c:pt>
                <c:pt idx="14">
                  <c:v>0</c:v>
                </c:pt>
                <c:pt idx="15">
                  <c:v>0</c:v>
                </c:pt>
              </c:numCache>
            </c:numRef>
          </c:val>
          <c:extLst>
            <c:ext xmlns:c16="http://schemas.microsoft.com/office/drawing/2014/chart" uri="{C3380CC4-5D6E-409C-BE32-E72D297353CC}">
              <c16:uniqueId val="{0000000E-F61F-429C-B648-83080D56F475}"/>
            </c:ext>
          </c:extLst>
        </c:ser>
        <c:ser>
          <c:idx val="7"/>
          <c:order val="6"/>
          <c:tx>
            <c:strRef>
              <c:f>'Bar Graph (# years) '!$H$1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6"/>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6946-4D0F-868A-5B37684896E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'!$H$3:$H$19</c15:sqref>
                  </c15:fullRef>
                </c:ext>
              </c:extLst>
              <c:f>'Bar Graph (# years) '!$H$3:$H$18</c:f>
              <c:numCache>
                <c:formatCode>0.00</c:formatCode>
                <c:ptCount val="16"/>
                <c:pt idx="0">
                  <c:v>0</c:v>
                </c:pt>
                <c:pt idx="1">
                  <c:v>0</c:v>
                </c:pt>
                <c:pt idx="2">
                  <c:v>0</c:v>
                </c:pt>
                <c:pt idx="3">
                  <c:v>0</c:v>
                </c:pt>
                <c:pt idx="4">
                  <c:v>0</c:v>
                </c:pt>
                <c:pt idx="5">
                  <c:v>0</c:v>
                </c:pt>
                <c:pt idx="6" formatCode="0.0">
                  <c:v>0.88980150581793294</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0-1242-408C-ACE2-26EB34FF67C7}"/>
            </c:ext>
          </c:extLst>
        </c:ser>
        <c:ser>
          <c:idx val="6"/>
          <c:order val="7"/>
          <c:tx>
            <c:strRef>
              <c:f>'Bar Graph (# years) '!$I$1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6.4210131425660301E-4"/>
                  <c:y val="-2.028121009223891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964-48C4-A5BB-785E5D2F2600}"/>
                </c:ext>
              </c:extLst>
            </c:dLbl>
            <c:dLbl>
              <c:idx val="1"/>
              <c:layout>
                <c:manualLayout>
                  <c:x val="-6.4210131425660301E-4"/>
                  <c:y val="-2.16541478883190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964-48C4-A5BB-785E5D2F2600}"/>
                </c:ext>
              </c:extLst>
            </c:dLbl>
            <c:dLbl>
              <c:idx val="2"/>
              <c:layout>
                <c:manualLayout>
                  <c:x val="-8.6632397801965019E-4"/>
                  <c:y val="-2.248828867844142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964-48C4-A5BB-785E5D2F2600}"/>
                </c:ext>
              </c:extLst>
            </c:dLbl>
            <c:dLbl>
              <c:idx val="3"/>
              <c:layout>
                <c:manualLayout>
                  <c:x val="-2.0226291947360695E-3"/>
                  <c:y val="-2.287065725991669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964-48C4-A5BB-785E5D2F2600}"/>
                </c:ext>
              </c:extLst>
            </c:dLbl>
            <c:dLbl>
              <c:idx val="4"/>
              <c:layout>
                <c:manualLayout>
                  <c:x val="-1.0320275429891656E-3"/>
                  <c:y val="-2.751075458931494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964-48C4-A5BB-785E5D2F2600}"/>
                </c:ext>
              </c:extLst>
            </c:dLbl>
            <c:dLbl>
              <c:idx val="5"/>
              <c:layout>
                <c:manualLayout>
                  <c:x val="1.7093207551457341E-5"/>
                  <c:y val="-2.14977194638364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964-48C4-A5BB-785E5D2F2600}"/>
                </c:ext>
              </c:extLst>
            </c:dLbl>
            <c:dLbl>
              <c:idx val="6"/>
              <c:layout>
                <c:manualLayout>
                  <c:x val="-6.0067542301415393E-4"/>
                  <c:y val="-2.455645190496200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964-48C4-A5BB-785E5D2F2600}"/>
                </c:ext>
              </c:extLst>
            </c:dLbl>
            <c:dLbl>
              <c:idx val="7"/>
              <c:layout>
                <c:manualLayout>
                  <c:x val="-3.6197380698140213E-6"/>
                  <c:y val="-2.196700473728407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964-48C4-A5BB-785E5D2F2600}"/>
                </c:ext>
              </c:extLst>
            </c:dLbl>
            <c:dLbl>
              <c:idx val="8"/>
              <c:layout>
                <c:manualLayout>
                  <c:x val="-6.8352720549877107E-4"/>
                  <c:y val="-2.31835141088817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964-48C4-A5BB-785E5D2F2600}"/>
                </c:ext>
              </c:extLst>
            </c:dLbl>
            <c:dLbl>
              <c:idx val="9"/>
              <c:layout>
                <c:manualLayout>
                  <c:x val="-7.2495309674122015E-4"/>
                  <c:y val="-2.471288032944458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964-48C4-A5BB-785E5D2F2600}"/>
                </c:ext>
              </c:extLst>
            </c:dLbl>
            <c:dLbl>
              <c:idx val="10"/>
              <c:layout>
                <c:manualLayout>
                  <c:x val="-1.2789741179669304E-4"/>
                  <c:y val="-2.196700473728402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964-48C4-A5BB-785E5D2F2600}"/>
                </c:ext>
              </c:extLst>
            </c:dLbl>
            <c:dLbl>
              <c:idx val="11"/>
              <c:layout>
                <c:manualLayout>
                  <c:x val="-1.7326479560394877E-3"/>
                  <c:y val="-2.660710206668220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964-48C4-A5BB-785E5D2F2600}"/>
                </c:ext>
              </c:extLst>
            </c:dLbl>
            <c:dLbl>
              <c:idx val="12"/>
              <c:layout>
                <c:manualLayout>
                  <c:x val="1.1283527949556135E-3"/>
                  <c:y val="-2.730232749712253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964-48C4-A5BB-785E5D2F2600}"/>
                </c:ext>
              </c:extLst>
            </c:dLbl>
            <c:dLbl>
              <c:idx val="13"/>
              <c:layout>
                <c:manualLayout>
                  <c:x val="2.5539263047471557E-3"/>
                  <c:y val="-2.74587559216050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6946-4D0F-868A-5B37684896EC}"/>
                </c:ext>
              </c:extLst>
            </c:dLbl>
            <c:dLbl>
              <c:idx val="14"/>
              <c:delete val="1"/>
              <c:extLst>
                <c:ext xmlns:c15="http://schemas.microsoft.com/office/drawing/2012/chart" uri="{CE6537A1-D6FC-4f65-9D91-7224C49458BB}"/>
                <c:ext xmlns:c16="http://schemas.microsoft.com/office/drawing/2014/chart" uri="{C3380CC4-5D6E-409C-BE32-E72D297353CC}">
                  <c16:uniqueId val="{00000001-6964-48C4-A5BB-785E5D2F2600}"/>
                </c:ext>
              </c:extLst>
            </c:dLbl>
            <c:dLbl>
              <c:idx val="15"/>
              <c:delete val="1"/>
              <c:extLst>
                <c:ext xmlns:c15="http://schemas.microsoft.com/office/drawing/2012/chart" uri="{CE6537A1-D6FC-4f65-9D91-7224C49458BB}"/>
                <c:ext xmlns:c16="http://schemas.microsoft.com/office/drawing/2014/chart" uri="{C3380CC4-5D6E-409C-BE32-E72D297353CC}">
                  <c16:uniqueId val="{00000004-A3E6-4649-93FE-5E7B71A04FD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'!$I$3:$I$19</c15:sqref>
                  </c15:fullRef>
                </c:ext>
              </c:extLst>
              <c:f>'Bar Graph (# years) '!$I$3:$I$18</c:f>
              <c:numCache>
                <c:formatCode>0.0</c:formatCode>
                <c:ptCount val="16"/>
                <c:pt idx="0">
                  <c:v>0.49555099247091033</c:v>
                </c:pt>
                <c:pt idx="1">
                  <c:v>0.50376454483230659</c:v>
                </c:pt>
                <c:pt idx="2">
                  <c:v>0.50376454483230659</c:v>
                </c:pt>
                <c:pt idx="3">
                  <c:v>0.50376454483230659</c:v>
                </c:pt>
                <c:pt idx="4">
                  <c:v>0.50376454483230659</c:v>
                </c:pt>
                <c:pt idx="5">
                  <c:v>0.49828884325804246</c:v>
                </c:pt>
                <c:pt idx="6">
                  <c:v>0.49555099247091033</c:v>
                </c:pt>
                <c:pt idx="7">
                  <c:v>0.50102669404517453</c:v>
                </c:pt>
                <c:pt idx="8">
                  <c:v>0.49555099247091033</c:v>
                </c:pt>
                <c:pt idx="9">
                  <c:v>0.50102669404517453</c:v>
                </c:pt>
                <c:pt idx="10">
                  <c:v>0.50102669404517453</c:v>
                </c:pt>
                <c:pt idx="11">
                  <c:v>0.50102669404517453</c:v>
                </c:pt>
                <c:pt idx="12">
                  <c:v>0.49555099247091033</c:v>
                </c:pt>
                <c:pt idx="13">
                  <c:v>0.49555099247091033</c:v>
                </c:pt>
                <c:pt idx="14">
                  <c:v>0</c:v>
                </c:pt>
                <c:pt idx="15">
                  <c:v>0</c:v>
                </c:pt>
              </c:numCache>
            </c:numRef>
          </c:val>
          <c:extLst>
            <c:ext xmlns:c15="http://schemas.microsoft.com/office/drawing/2012/chart" uri="{02D57815-91ED-43cb-92C2-25804820EDAC}">
              <c15:categoryFilterExceptions>
                <c15:categoryFilterException>
                  <c15:sqref>'Bar Graph (# years) '!$I$19</c15:sqref>
                  <c15:dLbl>
                    <c:idx val="15"/>
                    <c:delete val="1"/>
                    <c:extLst>
                      <c:ext uri="{CE6537A1-D6FC-4f65-9D91-7224C49458BB}"/>
                      <c:ext xmlns:c16="http://schemas.microsoft.com/office/drawing/2014/chart" uri="{C3380CC4-5D6E-409C-BE32-E72D297353CC}">
                        <c16:uniqueId val="{00000004-CACB-4B38-9110-5EED2EAD643F}"/>
                      </c:ext>
                    </c:extLst>
                  </c15:dLbl>
                </c15:categoryFilterException>
              </c15:categoryFilterExceptions>
            </c:ext>
            <c:ext xmlns:c16="http://schemas.microsoft.com/office/drawing/2014/chart" uri="{C3380CC4-5D6E-409C-BE32-E72D297353CC}">
              <c16:uniqueId val="{0000000F-F61F-429C-B648-83080D56F475}"/>
            </c:ext>
          </c:extLst>
        </c:ser>
        <c:ser>
          <c:idx val="9"/>
          <c:order val="8"/>
          <c:tx>
            <c:strRef>
              <c:f>'Bar Graph (# years) '!$J$1</c:f>
              <c:strCache>
                <c:ptCount val="1"/>
                <c:pt idx="0">
                  <c:v>FDCA Exclusivity</c:v>
                </c:pt>
              </c:strCache>
            </c:strRef>
          </c:tx>
          <c:spPr>
            <a:pattFill prst="lgCheck">
              <a:fgClr>
                <a:srgbClr val="002060"/>
              </a:fgClr>
              <a:bgClr>
                <a:schemeClr val="bg1"/>
              </a:bgClr>
            </a:pattFill>
            <a:ln>
              <a:solidFill>
                <a:schemeClr val="bg1"/>
              </a:solidFill>
            </a:ln>
            <a:effectLst/>
            <a:scene3d>
              <a:camera prst="orthographicFront"/>
              <a:lightRig rig="threePt" dir="t"/>
            </a:scene3d>
            <a:sp3d>
              <a:bevelT/>
            </a:sp3d>
          </c:spPr>
          <c:invertIfNegative val="0"/>
          <c:dPt>
            <c:idx val="3"/>
            <c:invertIfNegative val="0"/>
            <c:bubble3D val="0"/>
            <c:extLst>
              <c:ext xmlns:c16="http://schemas.microsoft.com/office/drawing/2014/chart" uri="{C3380CC4-5D6E-409C-BE32-E72D297353CC}">
                <c16:uniqueId val="{00000003-163F-40BD-B01F-AB687A02C310}"/>
              </c:ext>
            </c:extLst>
          </c:dPt>
          <c:dLbls>
            <c:dLbl>
              <c:idx val="14"/>
              <c:layout>
                <c:manualLayout>
                  <c:x val="-3.1924078809340384E-3"/>
                  <c:y val="-2.33399425333642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AA2-469A-83FB-D94691EDD50C}"/>
                </c:ext>
              </c:extLst>
            </c:dLbl>
            <c:dLbl>
              <c:idx val="15"/>
              <c:layout>
                <c:manualLayout>
                  <c:x val="-1.2769631523736715E-3"/>
                  <c:y val="-2.33399425333642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3E6-4649-93FE-5E7B71A04FD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'!$J$3:$J$19</c15:sqref>
                  </c15:fullRef>
                </c:ext>
              </c:extLst>
              <c:f>'Bar Graph (# years) '!$J$3:$J$18</c:f>
              <c:numCache>
                <c:formatCode>0.000</c:formatCode>
                <c:ptCount val="16"/>
                <c:pt idx="14" formatCode="0.0">
                  <c:v>3.0006844626967832</c:v>
                </c:pt>
                <c:pt idx="15" formatCode="0.0">
                  <c:v>3.0006844626967832</c:v>
                </c:pt>
              </c:numCache>
            </c:numRef>
          </c:val>
          <c:extLst>
            <c:ext xmlns:c16="http://schemas.microsoft.com/office/drawing/2014/chart" uri="{C3380CC4-5D6E-409C-BE32-E72D297353CC}">
              <c16:uniqueId val="{00000001-8857-4539-B6E0-B458160AB11B}"/>
            </c:ext>
          </c:extLst>
        </c:ser>
        <c:ser>
          <c:idx val="10"/>
          <c:order val="9"/>
          <c:tx>
            <c:strRef>
              <c:f>'Bar Graph (# years) '!$K$1</c:f>
              <c:strCache>
                <c:ptCount val="1"/>
                <c:pt idx="0">
                  <c:v>FDCA Pediatric Exclusivity (PED)</c:v>
                </c:pt>
              </c:strCache>
            </c:strRef>
          </c:tx>
          <c:spPr>
            <a:pattFill prst="lgCheck">
              <a:fgClr>
                <a:schemeClr val="accent4">
                  <a:lumMod val="75000"/>
                </a:schemeClr>
              </a:fgClr>
              <a:bgClr>
                <a:schemeClr val="bg1"/>
              </a:bgClr>
            </a:pattFill>
            <a:ln>
              <a:noFill/>
            </a:ln>
            <a:effectLst/>
            <a:scene3d>
              <a:camera prst="orthographicFront"/>
              <a:lightRig rig="threePt" dir="t"/>
            </a:scene3d>
            <a:sp3d>
              <a:bevelT/>
            </a:sp3d>
          </c:spPr>
          <c:invertIfNegative val="0"/>
          <c:dLbls>
            <c:dLbl>
              <c:idx val="14"/>
              <c:layout>
                <c:manualLayout>
                  <c:x val="4.0365106891367938E-4"/>
                  <c:y val="-2.358317954448086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AA2-469A-83FB-D94691EDD50C}"/>
                </c:ext>
              </c:extLst>
            </c:dLbl>
            <c:dLbl>
              <c:idx val="15"/>
              <c:layout>
                <c:manualLayout>
                  <c:x val="6.3848157618678892E-4"/>
                  <c:y val="-2.60858181255247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3E6-4649-93FE-5E7B71A04FD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'Bar Graph (# years) '!$K$3:$K$19</c15:sqref>
                  </c15:fullRef>
                </c:ext>
              </c:extLst>
              <c:f>'Bar Graph (# years) '!$K$3:$K$18</c:f>
              <c:numCache>
                <c:formatCode>0.0</c:formatCode>
                <c:ptCount val="16"/>
                <c:pt idx="14">
                  <c:v>0.5</c:v>
                </c:pt>
              </c:numCache>
            </c:numRef>
          </c:val>
          <c:extLst>
            <c:ext xmlns:c16="http://schemas.microsoft.com/office/drawing/2014/chart" uri="{C3380CC4-5D6E-409C-BE32-E72D297353CC}">
              <c16:uniqueId val="{00000001-2AA2-469A-83FB-D94691EDD50C}"/>
            </c:ext>
          </c:extLst>
        </c:ser>
        <c:ser>
          <c:idx val="8"/>
          <c:order val="10"/>
          <c:tx>
            <c:strRef>
              <c:f>'Bar Graph (# years) '!$L$1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AA2-469A-83FB-D94691EDD50C}"/>
                </c:ext>
              </c:extLst>
            </c:dLbl>
            <c:dLbl>
              <c:idx val="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AA2-469A-83FB-D94691EDD50C}"/>
                </c:ext>
              </c:extLst>
            </c:dLbl>
            <c:dLbl>
              <c:idx val="11"/>
              <c:layout>
                <c:manualLayout>
                  <c:x val="1.276963152373587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AA2-469A-83FB-D94691EDD50C}"/>
                </c:ext>
              </c:extLst>
            </c:dLbl>
            <c:dLbl>
              <c:idx val="13"/>
              <c:layout>
                <c:manualLayout>
                  <c:x val="-1.2769631523737652E-3"/>
                  <c:y val="-2.745875592160503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AA2-469A-83FB-D94691EDD50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 '!$A$3:$A$19</c15:sqref>
                  </c15:fullRef>
                </c:ext>
              </c:extLst>
              <c:f>'Bar Graph (# years) '!$A$3:$A$18</c:f>
              <c:strCache>
                <c:ptCount val="16"/>
                <c:pt idx="0">
                  <c:v>5484801 (composition)</c:v>
                </c:pt>
                <c:pt idx="1">
                  <c:v>5541206 (compound)</c:v>
                </c:pt>
                <c:pt idx="2">
                  <c:v>5635523 (method of treatment)</c:v>
                </c:pt>
                <c:pt idx="3">
                  <c:v>5648497 (compound)</c:v>
                </c:pt>
                <c:pt idx="4">
                  <c:v>5674882 (method of treatment)</c:v>
                </c:pt>
                <c:pt idx="5">
                  <c:v>5846987 (combination)</c:v>
                </c:pt>
                <c:pt idx="6">
                  <c:v>5886036 (combination)</c:v>
                </c:pt>
                <c:pt idx="7">
                  <c:v>5914332 (compound, compositions,
 and method of treatment)</c:v>
                </c:pt>
                <c:pt idx="8">
                  <c:v>5948436 (composition)</c:v>
                </c:pt>
                <c:pt idx="9">
                  <c:v>6037157 (method of pharmacokinetics)</c:v>
                </c:pt>
                <c:pt idx="10">
                  <c:v>6284767 (composition 
and method of treatment)</c:v>
                </c:pt>
                <c:pt idx="11">
                  <c:v>6703403 (method of pharmacokinetics)</c:v>
                </c:pt>
                <c:pt idx="12">
                  <c:v>6911214 (flavoring system)</c:v>
                </c:pt>
                <c:pt idx="13">
                  <c:v>8501219 (composition)</c:v>
                </c:pt>
                <c:pt idx="14">
                  <c:v>FDA D99 exclusivity</c:v>
                </c:pt>
                <c:pt idx="15">
                  <c:v>FDA D124 exclusivity</c:v>
                </c:pt>
              </c:strCache>
            </c:strRef>
          </c:cat>
          <c:val>
            <c:numRef>
              <c:extLst>
                <c:ext xmlns:c15="http://schemas.microsoft.com/office/drawing/2012/chart" uri="{02D57815-91ED-43cb-92C2-25804820EDAC}">
                  <c15:fullRef>
                    <c15:sqref>'Bar Graph (# years) '!$L$3:$L$19</c15:sqref>
                  </c15:fullRef>
                </c:ext>
              </c:extLst>
              <c:f>'Bar Graph (# years) '!$L$3:$L$18</c:f>
              <c:numCache>
                <c:formatCode>0.00</c:formatCode>
                <c:ptCount val="16"/>
                <c:pt idx="0">
                  <c:v>0</c:v>
                </c:pt>
                <c:pt idx="1">
                  <c:v>0</c:v>
                </c:pt>
                <c:pt idx="2">
                  <c:v>0.84325804243668723</c:v>
                </c:pt>
                <c:pt idx="3">
                  <c:v>0</c:v>
                </c:pt>
                <c:pt idx="4">
                  <c:v>1.1882272416153319</c:v>
                </c:pt>
                <c:pt idx="5">
                  <c:v>0</c:v>
                </c:pt>
                <c:pt idx="6">
                  <c:v>0</c:v>
                </c:pt>
                <c:pt idx="7">
                  <c:v>0</c:v>
                </c:pt>
                <c:pt idx="8">
                  <c:v>0</c:v>
                </c:pt>
                <c:pt idx="9">
                  <c:v>0</c:v>
                </c:pt>
                <c:pt idx="10">
                  <c:v>0</c:v>
                </c:pt>
                <c:pt idx="11">
                  <c:v>0.20533880903490759</c:v>
                </c:pt>
                <c:pt idx="12">
                  <c:v>0</c:v>
                </c:pt>
                <c:pt idx="13">
                  <c:v>1.160848733744011</c:v>
                </c:pt>
                <c:pt idx="14">
                  <c:v>0</c:v>
                </c:pt>
                <c:pt idx="15">
                  <c:v>0</c:v>
                </c:pt>
              </c:numCache>
            </c:numRef>
          </c:val>
          <c:extLst>
            <c:ext xmlns:c16="http://schemas.microsoft.com/office/drawing/2014/chart" uri="{C3380CC4-5D6E-409C-BE32-E72D297353CC}">
              <c16:uniqueId val="{0000000A-9D27-44D5-9AB2-5D53DEBF949F}"/>
            </c:ext>
          </c:extLst>
        </c:ser>
        <c:dLbls>
          <c:showLegendKey val="0"/>
          <c:showVal val="0"/>
          <c:showCatName val="0"/>
          <c:showSerName val="0"/>
          <c:showPercent val="0"/>
          <c:showBubbleSize val="0"/>
        </c:dLbls>
        <c:gapWidth val="8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800" b="1" i="0" u="none" strike="noStrike" kern="1200" baseline="0">
                    <a:solidFill>
                      <a:sysClr val="windowText" lastClr="000000"/>
                    </a:solidFill>
                    <a:latin typeface="+mn-lt"/>
                    <a:ea typeface="+mn-ea"/>
                    <a:cs typeface="+mn-cs"/>
                  </a:defRPr>
                </a:pPr>
                <a:r>
                  <a:rPr lang="en-US" sz="1800" b="1">
                    <a:solidFill>
                      <a:sysClr val="windowText" lastClr="000000"/>
                    </a:solidFill>
                  </a:rPr>
                  <a:t>Patents</a:t>
                </a:r>
              </a:p>
            </c:rich>
          </c:tx>
          <c:layout>
            <c:manualLayout>
              <c:xMode val="edge"/>
              <c:yMode val="edge"/>
              <c:x val="5.987800879415364E-3"/>
              <c:y val="0.40008356057501976"/>
            </c:manualLayout>
          </c:layout>
          <c:overlay val="0"/>
          <c:spPr>
            <a:noFill/>
            <a:ln>
              <a:noFill/>
            </a:ln>
            <a:effectLst/>
          </c:spPr>
          <c:txPr>
            <a:bodyPr rot="5400000" spcFirstLastPara="1" vertOverflow="ellipsis" wrap="square" anchor="ctr" anchorCtr="1"/>
            <a:lstStyle/>
            <a:p>
              <a:pPr>
                <a:defRPr sz="18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3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0.11300364758994318"/>
              <c:y val="0.88159774406718716"/>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majorUnit val="5"/>
      </c:valAx>
      <c:spPr>
        <a:noFill/>
        <a:ln>
          <a:noFill/>
        </a:ln>
        <a:effectLst/>
      </c:spPr>
    </c:plotArea>
    <c:legend>
      <c:legendPos val="b"/>
      <c:legendEntry>
        <c:idx val="0"/>
        <c:delete val="1"/>
      </c:legendEntry>
      <c:legendEntry>
        <c:idx val="7"/>
        <c:delete val="1"/>
      </c:legendEntry>
      <c:layout>
        <c:manualLayout>
          <c:xMode val="edge"/>
          <c:yMode val="edge"/>
          <c:x val="0.10321662996151716"/>
          <c:y val="0.94463439152964401"/>
          <c:w val="0.89134315509039241"/>
          <c:h val="5.1262902777518028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162358</xdr:colOff>
      <xdr:row>21</xdr:row>
      <xdr:rowOff>96963</xdr:rowOff>
    </xdr:from>
    <xdr:to>
      <xdr:col>10</xdr:col>
      <xdr:colOff>1219200</xdr:colOff>
      <xdr:row>70</xdr:row>
      <xdr:rowOff>63500</xdr:rowOff>
    </xdr:to>
    <xdr:graphicFrame macro="">
      <xdr:nvGraphicFramePr>
        <xdr:cNvPr id="2" name="Chart 1" descr="KALETRA solution was approved on September 15, 2000. A generic version of KALETRA solution was launched on January 23, 2017, prior to the expiration of the latest two-expiring patents which covered a formulation and flavoring system. The USPTO did not identify any litigation associated with these patents. Thus, the NDA applicant enjoyed 16 years of market exclusivity (from the date of FDA approval to the date of generic launch).&#10;USPTO identified 14 patents and two exclusivities listed in the Orange Book between 2005 and 2018. The exclusivities include a three-year NCI exclusivity for a new dosing regimen for therapy naïve adult patients (D-99) and a three-year NCI exclusivity for a once daily dosing regimen in adult patients with less than three lopinavir resistance-associated substitutions (D-124). The 14 patents included eight patents covering formulations or compounds, six patents covering methods of treatment, and a patent on a flavoring system.  At least one of the patents covers both formulations and methods of treatment.&#10;" title="KALETRA solution (lopinavir/ritonavir; NDA 21251)">
          <a:extLst>
            <a:ext uri="{FF2B5EF4-FFF2-40B4-BE49-F238E27FC236}">
              <a16:creationId xmlns:a16="http://schemas.microsoft.com/office/drawing/2014/main" id="{212102B6-F8CF-4B65-996A-E5BE4FC6BC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0.09834</cdr:x>
      <cdr:y>0.90801</cdr:y>
    </cdr:from>
    <cdr:to>
      <cdr:x>1</cdr:x>
      <cdr:y>0.94183</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1956075" y="8399337"/>
          <a:ext cx="17934867" cy="3128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5</a:t>
          </a:r>
          <a:r>
            <a:rPr lang="en-US" sz="1400" b="1">
              <a:solidFill>
                <a:sysClr val="windowText" lastClr="000000"/>
              </a:solidFill>
            </a:rPr>
            <a:t>/23/1989</a:t>
          </a:r>
          <a:r>
            <a:rPr lang="en-US" sz="1400" b="1" baseline="0">
              <a:solidFill>
                <a:sysClr val="windowText" lastClr="000000"/>
              </a:solidFill>
            </a:rPr>
            <a:t>                                     5/23/1994                                      5</a:t>
          </a:r>
          <a:r>
            <a:rPr lang="en-US" sz="1400" b="1">
              <a:solidFill>
                <a:sysClr val="windowText" lastClr="000000"/>
              </a:solidFill>
            </a:rPr>
            <a:t>/23/1999</a:t>
          </a:r>
          <a:r>
            <a:rPr lang="en-US" sz="1400" b="1" baseline="0">
              <a:solidFill>
                <a:sysClr val="windowText" lastClr="000000"/>
              </a:solidFill>
            </a:rPr>
            <a:t>                                       5</a:t>
          </a:r>
          <a:r>
            <a:rPr lang="en-US" sz="1400" b="1">
              <a:solidFill>
                <a:sysClr val="windowText" lastClr="000000"/>
              </a:solidFill>
            </a:rPr>
            <a:t>/23/2004                    </a:t>
          </a:r>
          <a:r>
            <a:rPr lang="en-US" sz="1400" b="1" baseline="0">
              <a:solidFill>
                <a:sysClr val="windowText" lastClr="000000"/>
              </a:solidFill>
            </a:rPr>
            <a:t>                 5</a:t>
          </a:r>
          <a:r>
            <a:rPr lang="en-US" sz="1400" b="1">
              <a:solidFill>
                <a:sysClr val="windowText" lastClr="000000"/>
              </a:solidFill>
            </a:rPr>
            <a:t>/23/2009</a:t>
          </a:r>
          <a:r>
            <a:rPr lang="en-US" sz="1400" b="1" baseline="0">
              <a:solidFill>
                <a:sysClr val="windowText" lastClr="000000"/>
              </a:solidFill>
            </a:rPr>
            <a:t>                                      5/23/2014                                       5/23/2019                               5/23/2024	                                	                            </a:t>
          </a:r>
          <a:endParaRPr lang="en-US" sz="1400" b="1">
            <a:solidFill>
              <a:sysClr val="windowText" lastClr="000000"/>
            </a:solidFill>
          </a:endParaRPr>
        </a:p>
      </cdr:txBody>
    </cdr:sp>
  </cdr:relSizeAnchor>
  <cdr:relSizeAnchor xmlns:cdr="http://schemas.openxmlformats.org/drawingml/2006/chartDrawing">
    <cdr:from>
      <cdr:x>0.36726</cdr:x>
      <cdr:y>0.05591</cdr:y>
    </cdr:from>
    <cdr:to>
      <cdr:x>0.43868</cdr:x>
      <cdr:y>0.12407</cdr:y>
    </cdr:to>
    <cdr:sp macro="" textlink="">
      <cdr:nvSpPr>
        <cdr:cNvPr id="3" name="TextBox 5">
          <a:extLst xmlns:a="http://schemas.openxmlformats.org/drawingml/2006/main">
            <a:ext uri="{FF2B5EF4-FFF2-40B4-BE49-F238E27FC236}">
              <a16:creationId xmlns:a16="http://schemas.microsoft.com/office/drawing/2014/main" id="{D657F61D-E161-4756-BC29-CAC9DEA18DD4}"/>
            </a:ext>
            <a:ext uri="{147F2762-F138-4A5C-976F-8EAC2B608ADB}">
              <a16:predDERef xmlns:a16="http://schemas.microsoft.com/office/drawing/2014/main" pred="{AD7BCC37-5C32-44E8-ACB5-BFF6A946354F}"/>
            </a:ext>
          </a:extLst>
        </cdr:cNvPr>
        <cdr:cNvSpPr txBox="1"/>
      </cdr:nvSpPr>
      <cdr:spPr>
        <a:xfrm xmlns:a="http://schemas.openxmlformats.org/drawingml/2006/main">
          <a:off x="7305242" y="517161"/>
          <a:ext cx="1420492" cy="630475"/>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9/15/2000</a:t>
          </a:r>
        </a:p>
        <a:p xmlns:a="http://schemas.openxmlformats.org/drawingml/2006/main">
          <a:pPr algn="ctr"/>
          <a:endParaRPr lang="en-US" sz="1600" b="1">
            <a:solidFill>
              <a:srgbClr val="00B050"/>
            </a:solidFill>
          </a:endParaRPr>
        </a:p>
      </cdr:txBody>
    </cdr:sp>
  </cdr:relSizeAnchor>
  <cdr:relSizeAnchor xmlns:cdr="http://schemas.openxmlformats.org/drawingml/2006/chartDrawing">
    <cdr:from>
      <cdr:x>0.43686</cdr:x>
      <cdr:y>0.05954</cdr:y>
    </cdr:from>
    <cdr:to>
      <cdr:x>0.43814</cdr:x>
      <cdr:y>0.87506</cdr:y>
    </cdr:to>
    <cdr:cxnSp macro="">
      <cdr:nvCxnSpPr>
        <cdr:cNvPr id="5" name="Straight Connector 4">
          <a:extLst xmlns:a="http://schemas.openxmlformats.org/drawingml/2006/main">
            <a:ext uri="{FF2B5EF4-FFF2-40B4-BE49-F238E27FC236}">
              <a16:creationId xmlns:a16="http://schemas.microsoft.com/office/drawing/2014/main" id="{AD7BCC37-5C32-44E8-ACB5-BFF6A946354F}"/>
            </a:ext>
            <a:ext uri="{147F2762-F138-4A5C-976F-8EAC2B608ADB}">
              <a16:predDERef xmlns:a16="http://schemas.microsoft.com/office/drawing/2014/main" pred="{212102B6-F8CF-4B65-996A-E5BE4FC6BC7B}"/>
            </a:ext>
          </a:extLst>
        </cdr:cNvPr>
        <cdr:cNvCxnSpPr/>
      </cdr:nvCxnSpPr>
      <cdr:spPr>
        <a:xfrm xmlns:a="http://schemas.openxmlformats.org/drawingml/2006/main" flipH="1">
          <a:off x="8689542" y="550759"/>
          <a:ext cx="25476" cy="7543778"/>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0.81535</cdr:x>
      <cdr:y>0.05489</cdr:y>
    </cdr:from>
    <cdr:to>
      <cdr:x>0.89146</cdr:x>
      <cdr:y>0.10981</cdr:y>
    </cdr:to>
    <cdr:sp macro="" textlink="">
      <cdr:nvSpPr>
        <cdr:cNvPr id="6" name="TextBox 7">
          <a:extLst xmlns:a="http://schemas.openxmlformats.org/drawingml/2006/main">
            <a:ext uri="{FF2B5EF4-FFF2-40B4-BE49-F238E27FC236}">
              <a16:creationId xmlns:a16="http://schemas.microsoft.com/office/drawing/2014/main" id="{E7C47F56-4938-420E-ADA0-0D09C3F25274}"/>
            </a:ext>
            <a:ext uri="{147F2762-F138-4A5C-976F-8EAC2B608ADB}">
              <a16:predDERef xmlns:a16="http://schemas.microsoft.com/office/drawing/2014/main" pred="{AD7BCC37-5C32-44E8-ACB5-BFF6A946354F}"/>
            </a:ext>
          </a:extLst>
        </cdr:cNvPr>
        <cdr:cNvSpPr txBox="1"/>
      </cdr:nvSpPr>
      <cdr:spPr>
        <a:xfrm xmlns:a="http://schemas.openxmlformats.org/drawingml/2006/main">
          <a:off x="16218001" y="507746"/>
          <a:ext cx="1513900" cy="508023"/>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7030A0"/>
              </a:solidFill>
            </a:rPr>
            <a:t>Generic Launch</a:t>
          </a:r>
        </a:p>
        <a:p xmlns:a="http://schemas.openxmlformats.org/drawingml/2006/main">
          <a:pPr algn="ctr"/>
          <a:r>
            <a:rPr lang="en-US" sz="1600" b="1">
              <a:solidFill>
                <a:srgbClr val="7030A0"/>
              </a:solidFill>
            </a:rPr>
            <a:t>01/23/2017</a:t>
          </a:r>
        </a:p>
      </cdr:txBody>
    </cdr:sp>
  </cdr:relSizeAnchor>
  <cdr:relSizeAnchor xmlns:cdr="http://schemas.openxmlformats.org/drawingml/2006/chartDrawing">
    <cdr:from>
      <cdr:x>0.81515</cdr:x>
      <cdr:y>0.07983</cdr:y>
    </cdr:from>
    <cdr:to>
      <cdr:x>0.81515</cdr:x>
      <cdr:y>0.87578</cdr:y>
    </cdr:to>
    <cdr:cxnSp macro="">
      <cdr:nvCxnSpPr>
        <cdr:cNvPr id="8" name="Straight Connector 7">
          <a:extLst xmlns:a="http://schemas.openxmlformats.org/drawingml/2006/main">
            <a:ext uri="{FF2B5EF4-FFF2-40B4-BE49-F238E27FC236}">
              <a16:creationId xmlns:a16="http://schemas.microsoft.com/office/drawing/2014/main" id="{C4DADCA5-2F46-41D1-A7DE-C4D927F58ACE}"/>
            </a:ext>
            <a:ext uri="{147F2762-F138-4A5C-976F-8EAC2B608ADB}">
              <a16:predDERef xmlns:a16="http://schemas.microsoft.com/office/drawing/2014/main" pred="{212102B6-F8CF-4B65-996A-E5BE4FC6BC7B}"/>
            </a:ext>
          </a:extLst>
        </cdr:cNvPr>
        <cdr:cNvCxnSpPr/>
      </cdr:nvCxnSpPr>
      <cdr:spPr>
        <a:xfrm xmlns:a="http://schemas.openxmlformats.org/drawingml/2006/main">
          <a:off x="16214033" y="738414"/>
          <a:ext cx="0" cy="7362720"/>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DT19"/>
  <sheetViews>
    <sheetView topLeftCell="A5" zoomScale="90" zoomScaleNormal="90" workbookViewId="0">
      <pane xSplit="1" topLeftCell="L1" activePane="topRight" state="frozen"/>
      <selection pane="topRight" activeCell="AB5" sqref="AB5"/>
    </sheetView>
  </sheetViews>
  <sheetFormatPr defaultRowHeight="14.4" x14ac:dyDescent="0.3"/>
  <cols>
    <col min="1" max="1" width="25.109375" style="19" customWidth="1"/>
    <col min="2" max="2" width="12" customWidth="1"/>
    <col min="3" max="3" width="13.6640625" style="1" customWidth="1"/>
    <col min="4" max="4" width="27" customWidth="1"/>
    <col min="5" max="5" width="14.88671875" style="1" customWidth="1"/>
    <col min="6" max="6" width="24.6640625" customWidth="1"/>
    <col min="7" max="7" width="16" style="1" customWidth="1"/>
    <col min="8" max="8" width="25.33203125" customWidth="1"/>
    <col min="9" max="9" width="14.3320312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19" width="21.109375" customWidth="1"/>
    <col min="20" max="20" width="21.88671875" style="4" customWidth="1"/>
    <col min="21" max="21" width="21.88671875" style="3" customWidth="1"/>
    <col min="22" max="22" width="27" style="3" customWidth="1"/>
    <col min="23" max="23" width="16.88671875" style="4" customWidth="1"/>
  </cols>
  <sheetData>
    <row r="1" spans="1:124" s="17" customFormat="1" ht="133.5" customHeight="1" x14ac:dyDescent="0.3">
      <c r="A1" s="44" t="s">
        <v>0</v>
      </c>
      <c r="B1" s="45" t="s">
        <v>1</v>
      </c>
      <c r="C1" s="45" t="s">
        <v>2</v>
      </c>
      <c r="D1" s="45" t="s">
        <v>3</v>
      </c>
      <c r="E1" s="45" t="s">
        <v>4</v>
      </c>
      <c r="F1" s="46" t="s">
        <v>5</v>
      </c>
      <c r="G1" s="47" t="s">
        <v>6</v>
      </c>
      <c r="H1" s="48" t="s">
        <v>7</v>
      </c>
      <c r="I1" s="45" t="s">
        <v>8</v>
      </c>
      <c r="J1" s="45" t="s">
        <v>9</v>
      </c>
      <c r="K1" s="49" t="s">
        <v>10</v>
      </c>
      <c r="L1" s="45" t="s">
        <v>11</v>
      </c>
      <c r="M1" s="50" t="s">
        <v>12</v>
      </c>
      <c r="N1" s="51" t="s">
        <v>13</v>
      </c>
      <c r="O1" s="45" t="s">
        <v>14</v>
      </c>
      <c r="P1" s="52" t="s">
        <v>15</v>
      </c>
      <c r="Q1" s="45" t="s">
        <v>16</v>
      </c>
      <c r="R1" s="45" t="s">
        <v>17</v>
      </c>
      <c r="S1" s="53" t="s">
        <v>18</v>
      </c>
      <c r="T1" s="64" t="s">
        <v>19</v>
      </c>
      <c r="U1" s="54" t="s">
        <v>20</v>
      </c>
      <c r="V1" s="55" t="s">
        <v>21</v>
      </c>
      <c r="W1" s="56" t="s">
        <v>22</v>
      </c>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row>
    <row r="2" spans="1:124" s="34" customFormat="1" ht="89.4" customHeight="1" x14ac:dyDescent="0.3">
      <c r="A2" s="36" t="s">
        <v>23</v>
      </c>
      <c r="B2" s="57" t="s">
        <v>24</v>
      </c>
      <c r="C2" s="57" t="s">
        <v>24</v>
      </c>
      <c r="D2" s="57" t="s">
        <v>25</v>
      </c>
      <c r="E2" s="57" t="s">
        <v>24</v>
      </c>
      <c r="F2" s="57" t="s">
        <v>26</v>
      </c>
      <c r="G2" s="57" t="s">
        <v>24</v>
      </c>
      <c r="H2" s="57" t="s">
        <v>27</v>
      </c>
      <c r="I2" s="57" t="s">
        <v>28</v>
      </c>
      <c r="J2" s="57" t="s">
        <v>24</v>
      </c>
      <c r="K2" s="58" t="s">
        <v>29</v>
      </c>
      <c r="L2" s="57" t="s">
        <v>30</v>
      </c>
      <c r="M2" s="58" t="s">
        <v>31</v>
      </c>
      <c r="N2" s="57" t="s">
        <v>32</v>
      </c>
      <c r="O2" s="57" t="s">
        <v>33</v>
      </c>
      <c r="P2" s="57" t="s">
        <v>23</v>
      </c>
      <c r="Q2" s="57" t="s">
        <v>34</v>
      </c>
      <c r="R2" s="57" t="s">
        <v>35</v>
      </c>
      <c r="S2" s="58" t="s">
        <v>36</v>
      </c>
      <c r="T2" s="58" t="s">
        <v>37</v>
      </c>
      <c r="U2" s="57" t="s">
        <v>24</v>
      </c>
      <c r="V2" s="57" t="s">
        <v>38</v>
      </c>
      <c r="W2" s="58" t="s">
        <v>39</v>
      </c>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c r="CD2" s="20"/>
      <c r="CE2" s="20"/>
      <c r="CF2" s="20"/>
      <c r="CG2" s="20"/>
      <c r="CH2" s="20"/>
      <c r="CI2" s="20"/>
      <c r="CJ2" s="20"/>
      <c r="CK2" s="20"/>
      <c r="CL2" s="20"/>
      <c r="CM2" s="20"/>
      <c r="CN2" s="20"/>
      <c r="CO2" s="20"/>
      <c r="CP2" s="20"/>
      <c r="CQ2" s="20"/>
      <c r="CR2" s="20"/>
      <c r="CS2" s="20"/>
      <c r="CT2" s="20"/>
      <c r="CU2" s="20"/>
      <c r="CV2" s="20"/>
      <c r="CW2" s="20"/>
      <c r="CX2" s="20"/>
      <c r="CY2" s="20"/>
      <c r="CZ2" s="20"/>
      <c r="DA2" s="20"/>
      <c r="DB2" s="20"/>
      <c r="DC2" s="20"/>
      <c r="DD2" s="20"/>
      <c r="DE2" s="20"/>
      <c r="DF2" s="20"/>
      <c r="DG2" s="20"/>
      <c r="DH2" s="20"/>
      <c r="DI2" s="20"/>
      <c r="DJ2" s="20"/>
      <c r="DK2" s="20"/>
      <c r="DL2" s="20"/>
      <c r="DM2" s="20"/>
      <c r="DN2" s="20"/>
      <c r="DO2" s="20"/>
      <c r="DP2" s="20"/>
      <c r="DQ2" s="20"/>
      <c r="DR2" s="20"/>
      <c r="DS2" s="20"/>
    </row>
    <row r="3" spans="1:124" s="34" customFormat="1" ht="52.2" customHeight="1" x14ac:dyDescent="0.3">
      <c r="A3" s="3" t="s">
        <v>40</v>
      </c>
      <c r="B3" s="21">
        <v>32651</v>
      </c>
      <c r="C3" s="21">
        <v>34362</v>
      </c>
      <c r="D3" s="38">
        <f t="shared" ref="D3:D19" si="0">DATEDIF(B3, C3, "D")</f>
        <v>1711</v>
      </c>
      <c r="E3" s="21">
        <v>34831</v>
      </c>
      <c r="F3" s="39">
        <f t="shared" ref="F3:F16" si="1">DATEDIF(C3, E3, "D")</f>
        <v>469</v>
      </c>
      <c r="G3" s="21">
        <v>35080</v>
      </c>
      <c r="H3" s="39">
        <f t="shared" ref="H3:H16" si="2">DATEDIF(E3, G3, "D")</f>
        <v>249</v>
      </c>
      <c r="I3" s="40">
        <f>DATE(YEAR(C3) + 20,MONTH(C3),DAY(C3))</f>
        <v>41667</v>
      </c>
      <c r="J3" s="21">
        <v>36784</v>
      </c>
      <c r="K3" s="38">
        <f t="shared" ref="K3:K16" si="3">IF(J3&lt;G3, 0, IF(Q3&lt;I3, IF(Q3&lt;J3, (Q3-G3), (J3-G3)), IF(I3&lt;J3, (I3-G3), (J3-G3))))</f>
        <v>1704</v>
      </c>
      <c r="L3" s="41">
        <f>O3</f>
        <v>41667</v>
      </c>
      <c r="M3" s="38">
        <f>IF(G3&lt;J3, IF(Q3&lt;I3, (Q3-J3), (I3-J3)), IF(Q3&lt;I3, (Q3-G3), (I3-G3)))</f>
        <v>4883</v>
      </c>
      <c r="N3" s="20">
        <v>0</v>
      </c>
      <c r="O3" s="41">
        <f>I3+N3</f>
        <v>41667</v>
      </c>
      <c r="P3" s="20">
        <v>0</v>
      </c>
      <c r="Q3" s="21">
        <f>IF(L3&gt;O3, O3, L3)</f>
        <v>41667</v>
      </c>
      <c r="R3" s="21">
        <f t="shared" ref="R3:R16" si="4">Q3+P3</f>
        <v>41667</v>
      </c>
      <c r="S3" s="33">
        <f t="shared" ref="S3:S16" si="5">DATE(YEAR(R3),MONTH(R3)+6,DAY(R3))</f>
        <v>41848</v>
      </c>
      <c r="T3" s="22">
        <f t="shared" ref="T3:T16" si="6">S3-R3</f>
        <v>181</v>
      </c>
      <c r="V3" s="20">
        <v>0</v>
      </c>
      <c r="W3" s="22">
        <f>DATEDIF(Q3, O3, "D")</f>
        <v>0</v>
      </c>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c r="CD3" s="20"/>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row>
    <row r="4" spans="1:124" s="34" customFormat="1" ht="95.25" customHeight="1" x14ac:dyDescent="0.3">
      <c r="A4" s="3" t="s">
        <v>41</v>
      </c>
      <c r="B4" s="21">
        <v>32651</v>
      </c>
      <c r="C4" s="21">
        <v>32651</v>
      </c>
      <c r="D4" s="38">
        <f t="shared" si="0"/>
        <v>0</v>
      </c>
      <c r="E4" s="21">
        <v>34814</v>
      </c>
      <c r="F4" s="39">
        <f t="shared" si="1"/>
        <v>2163</v>
      </c>
      <c r="G4" s="21">
        <v>35276</v>
      </c>
      <c r="H4" s="39">
        <f t="shared" si="2"/>
        <v>462</v>
      </c>
      <c r="I4" s="40">
        <f>DATE(YEAR(G4) + 17,MONTH(G4),DAY(G4))</f>
        <v>41485</v>
      </c>
      <c r="J4" s="21">
        <v>36784</v>
      </c>
      <c r="K4" s="38">
        <f t="shared" si="3"/>
        <v>1508</v>
      </c>
      <c r="L4" s="21">
        <v>41485</v>
      </c>
      <c r="M4" s="38">
        <f t="shared" ref="M4:M5" si="7">IF(G4&lt;J4, IF(Q4&lt;I4, (Q4-J4), (I4-J4)), IF(Q4&lt;I4, (Q4-G4), (I4-G4)))</f>
        <v>4701</v>
      </c>
      <c r="N4" s="20">
        <v>0</v>
      </c>
      <c r="O4" s="41">
        <f>I4+N4</f>
        <v>41485</v>
      </c>
      <c r="P4" s="20">
        <v>0</v>
      </c>
      <c r="Q4" s="21">
        <f t="shared" ref="Q4:Q16" si="8">IF(L4&gt;O4, O4, L4)</f>
        <v>41485</v>
      </c>
      <c r="R4" s="21">
        <f t="shared" si="4"/>
        <v>41485</v>
      </c>
      <c r="S4" s="33">
        <f t="shared" si="5"/>
        <v>41669</v>
      </c>
      <c r="T4" s="22">
        <f t="shared" si="6"/>
        <v>184</v>
      </c>
      <c r="V4" s="20">
        <v>0</v>
      </c>
      <c r="W4" s="22">
        <f t="shared" ref="W4:W16" si="9">DATEDIF(Q4, O4, "D")</f>
        <v>0</v>
      </c>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row>
    <row r="5" spans="1:124" s="39" customFormat="1" ht="98.4" customHeight="1" x14ac:dyDescent="0.3">
      <c r="A5" s="3" t="s">
        <v>42</v>
      </c>
      <c r="B5" s="41">
        <v>32651</v>
      </c>
      <c r="C5" s="41">
        <v>32651</v>
      </c>
      <c r="D5" s="38">
        <f t="shared" si="0"/>
        <v>0</v>
      </c>
      <c r="E5" s="41">
        <v>34795</v>
      </c>
      <c r="F5" s="39">
        <f t="shared" si="1"/>
        <v>2144</v>
      </c>
      <c r="G5" s="42">
        <v>35584</v>
      </c>
      <c r="H5" s="39">
        <f t="shared" si="2"/>
        <v>789</v>
      </c>
      <c r="I5" s="40">
        <f>DATE(YEAR(G5) + 17,MONTH(G5),DAY(G5))</f>
        <v>41793</v>
      </c>
      <c r="J5" s="21">
        <v>36784</v>
      </c>
      <c r="K5" s="38">
        <f t="shared" si="3"/>
        <v>1200</v>
      </c>
      <c r="L5" s="21">
        <v>41485</v>
      </c>
      <c r="M5" s="38">
        <f t="shared" si="7"/>
        <v>4701</v>
      </c>
      <c r="N5" s="38">
        <v>0</v>
      </c>
      <c r="O5" s="41">
        <f>I5+N5</f>
        <v>41793</v>
      </c>
      <c r="P5" s="38">
        <f t="shared" ref="P5:P14" si="10">N5-N5</f>
        <v>0</v>
      </c>
      <c r="Q5" s="21">
        <f t="shared" si="8"/>
        <v>41485</v>
      </c>
      <c r="R5" s="21">
        <f t="shared" si="4"/>
        <v>41485</v>
      </c>
      <c r="S5" s="33">
        <f t="shared" si="5"/>
        <v>41669</v>
      </c>
      <c r="T5" s="22">
        <f t="shared" si="6"/>
        <v>184</v>
      </c>
      <c r="V5" s="20">
        <v>0</v>
      </c>
      <c r="W5" s="22">
        <f t="shared" si="9"/>
        <v>308</v>
      </c>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row>
    <row r="6" spans="1:124" s="39" customFormat="1" ht="44.25" customHeight="1" x14ac:dyDescent="0.3">
      <c r="A6" s="3" t="s">
        <v>43</v>
      </c>
      <c r="B6" s="41">
        <v>32651</v>
      </c>
      <c r="C6" s="41">
        <v>32651</v>
      </c>
      <c r="D6" s="38">
        <f t="shared" si="0"/>
        <v>0</v>
      </c>
      <c r="E6" s="41">
        <v>34782</v>
      </c>
      <c r="F6" s="39">
        <f t="shared" si="1"/>
        <v>2131</v>
      </c>
      <c r="G6" s="42">
        <v>35626</v>
      </c>
      <c r="H6" s="39">
        <f t="shared" si="2"/>
        <v>844</v>
      </c>
      <c r="I6" s="40">
        <f>DATE(YEAR(G6) + 17,MONTH(G6),DAY(G6))</f>
        <v>41835</v>
      </c>
      <c r="J6" s="21">
        <v>36784</v>
      </c>
      <c r="K6" s="38">
        <f t="shared" si="3"/>
        <v>1158</v>
      </c>
      <c r="L6" s="41">
        <f>O6</f>
        <v>41835</v>
      </c>
      <c r="M6" s="38">
        <f>IF(G6&lt;J6, IF(Q6&lt;I6, (Q6-J6), (I6-J6)), IF(Q6&lt;I6, (Q6-G6), (I6-G6)))</f>
        <v>5051</v>
      </c>
      <c r="N6" s="38">
        <v>0</v>
      </c>
      <c r="O6" s="41">
        <f>I6+N6</f>
        <v>41835</v>
      </c>
      <c r="P6" s="38">
        <f t="shared" si="10"/>
        <v>0</v>
      </c>
      <c r="Q6" s="21">
        <f t="shared" si="8"/>
        <v>41835</v>
      </c>
      <c r="R6" s="21">
        <f t="shared" si="4"/>
        <v>41835</v>
      </c>
      <c r="S6" s="33">
        <f t="shared" si="5"/>
        <v>42019</v>
      </c>
      <c r="T6" s="22">
        <f t="shared" si="6"/>
        <v>184</v>
      </c>
      <c r="V6" s="20">
        <v>0</v>
      </c>
      <c r="W6" s="22">
        <f t="shared" si="9"/>
        <v>0</v>
      </c>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c r="CB6" s="34"/>
      <c r="CC6" s="34"/>
      <c r="CD6" s="34"/>
      <c r="CE6" s="34"/>
      <c r="CF6" s="34"/>
      <c r="CG6" s="34"/>
      <c r="CH6" s="34"/>
      <c r="CI6" s="34"/>
      <c r="CJ6" s="34"/>
      <c r="CK6" s="34"/>
      <c r="CL6" s="34"/>
      <c r="CM6" s="34"/>
      <c r="CN6" s="34"/>
      <c r="CO6" s="34"/>
      <c r="CP6" s="34"/>
      <c r="CQ6" s="34"/>
      <c r="CR6" s="34"/>
      <c r="CS6" s="34"/>
      <c r="CT6" s="34"/>
      <c r="CU6" s="34"/>
      <c r="CV6" s="34"/>
      <c r="CW6" s="34"/>
      <c r="CX6" s="34"/>
      <c r="CY6" s="34"/>
      <c r="CZ6" s="34"/>
      <c r="DA6" s="34"/>
      <c r="DB6" s="34"/>
      <c r="DC6" s="34"/>
      <c r="DD6" s="34"/>
      <c r="DE6" s="34"/>
      <c r="DF6" s="34"/>
      <c r="DG6" s="34"/>
      <c r="DH6" s="34"/>
      <c r="DI6" s="34"/>
      <c r="DJ6" s="34"/>
      <c r="DK6" s="34"/>
      <c r="DL6" s="34"/>
      <c r="DM6" s="34"/>
      <c r="DN6" s="34"/>
      <c r="DO6" s="34"/>
      <c r="DP6" s="34"/>
      <c r="DQ6" s="34"/>
      <c r="DR6" s="34"/>
      <c r="DS6" s="34"/>
      <c r="DT6" s="34"/>
    </row>
    <row r="7" spans="1:124" s="39" customFormat="1" ht="67.2" customHeight="1" x14ac:dyDescent="0.3">
      <c r="A7" s="3" t="s">
        <v>44</v>
      </c>
      <c r="B7" s="41">
        <v>32651</v>
      </c>
      <c r="C7" s="41">
        <v>32651</v>
      </c>
      <c r="D7" s="38">
        <f t="shared" si="0"/>
        <v>0</v>
      </c>
      <c r="E7" s="41">
        <v>34787</v>
      </c>
      <c r="F7" s="39">
        <f t="shared" si="1"/>
        <v>2136</v>
      </c>
      <c r="G7" s="42">
        <v>35710</v>
      </c>
      <c r="H7" s="39">
        <f t="shared" si="2"/>
        <v>923</v>
      </c>
      <c r="I7" s="40">
        <f>DATE(YEAR(G7) + 17,MONTH(G7),DAY(G7))</f>
        <v>41919</v>
      </c>
      <c r="J7" s="21">
        <v>36784</v>
      </c>
      <c r="K7" s="38">
        <f t="shared" si="3"/>
        <v>1074</v>
      </c>
      <c r="L7" s="21">
        <v>41485</v>
      </c>
      <c r="M7" s="38">
        <f>IF(G7&lt;J7, IF(Q7&lt;I7, (Q7-J7), (I7-J7)), IF(Q7&lt;I7, (Q7-G7), (I7-G7)))</f>
        <v>4701</v>
      </c>
      <c r="N7" s="38">
        <v>0</v>
      </c>
      <c r="O7" s="41">
        <f t="shared" ref="O7:O16" si="11">I7+N7</f>
        <v>41919</v>
      </c>
      <c r="P7" s="38">
        <f t="shared" si="10"/>
        <v>0</v>
      </c>
      <c r="Q7" s="21">
        <f t="shared" si="8"/>
        <v>41485</v>
      </c>
      <c r="R7" s="21">
        <f t="shared" si="4"/>
        <v>41485</v>
      </c>
      <c r="S7" s="33">
        <f t="shared" si="5"/>
        <v>41669</v>
      </c>
      <c r="T7" s="22">
        <f t="shared" si="6"/>
        <v>184</v>
      </c>
      <c r="V7" s="20">
        <v>0</v>
      </c>
      <c r="W7" s="22">
        <f t="shared" si="9"/>
        <v>434</v>
      </c>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c r="CB7" s="34"/>
      <c r="CC7" s="34"/>
      <c r="CD7" s="34"/>
      <c r="CE7" s="34"/>
      <c r="CF7" s="34"/>
      <c r="CG7" s="34"/>
      <c r="CH7" s="34"/>
      <c r="CI7" s="34"/>
      <c r="CJ7" s="34"/>
      <c r="CK7" s="34"/>
      <c r="CL7" s="34"/>
      <c r="CM7" s="34"/>
      <c r="CN7" s="34"/>
      <c r="CO7" s="34"/>
      <c r="CP7" s="34"/>
      <c r="CQ7" s="34"/>
      <c r="CR7" s="34"/>
      <c r="CS7" s="34"/>
      <c r="CT7" s="34"/>
      <c r="CU7" s="34"/>
      <c r="CV7" s="34"/>
      <c r="CW7" s="34"/>
      <c r="CX7" s="34"/>
      <c r="CY7" s="34"/>
      <c r="CZ7" s="34"/>
      <c r="DA7" s="34"/>
      <c r="DB7" s="34"/>
      <c r="DC7" s="34"/>
      <c r="DD7" s="34"/>
      <c r="DE7" s="34"/>
      <c r="DF7" s="34"/>
      <c r="DG7" s="34"/>
      <c r="DH7" s="34"/>
      <c r="DI7" s="34"/>
      <c r="DJ7" s="34"/>
      <c r="DK7" s="34"/>
      <c r="DL7" s="34"/>
      <c r="DM7" s="34"/>
      <c r="DN7" s="34"/>
      <c r="DO7" s="34"/>
      <c r="DP7" s="34"/>
      <c r="DQ7" s="34"/>
      <c r="DR7" s="34"/>
      <c r="DS7" s="34"/>
      <c r="DT7" s="34"/>
    </row>
    <row r="8" spans="1:124" s="39" customFormat="1" ht="75.599999999999994" customHeight="1" x14ac:dyDescent="0.3">
      <c r="A8" s="3" t="s">
        <v>45</v>
      </c>
      <c r="B8" s="41">
        <v>32651</v>
      </c>
      <c r="C8" s="41">
        <v>33967</v>
      </c>
      <c r="D8" s="38">
        <f t="shared" si="0"/>
        <v>1316</v>
      </c>
      <c r="E8" s="41">
        <v>35509</v>
      </c>
      <c r="F8" s="39">
        <f t="shared" si="1"/>
        <v>1542</v>
      </c>
      <c r="G8" s="42">
        <v>36137</v>
      </c>
      <c r="H8" s="39">
        <f t="shared" si="2"/>
        <v>628</v>
      </c>
      <c r="I8" s="40">
        <f>DATE(YEAR(C8) + 20,MONTH(C8),DAY(C8))</f>
        <v>41272</v>
      </c>
      <c r="J8" s="21">
        <v>36784</v>
      </c>
      <c r="K8" s="38">
        <f t="shared" si="3"/>
        <v>647</v>
      </c>
      <c r="L8" s="21">
        <v>41485</v>
      </c>
      <c r="M8" s="38">
        <f t="shared" ref="M8" si="12">IF(G8&lt;J8, IF(Q8&lt;I8, (Q8-J8), (I8-J8)), IF(Q8&lt;I8, (Q8-G8), (I8-G8)))</f>
        <v>4488</v>
      </c>
      <c r="N8" s="38">
        <v>0</v>
      </c>
      <c r="O8" s="41">
        <f t="shared" si="11"/>
        <v>41272</v>
      </c>
      <c r="P8" s="38">
        <v>0</v>
      </c>
      <c r="Q8" s="21">
        <f t="shared" si="8"/>
        <v>41272</v>
      </c>
      <c r="R8" s="21">
        <f t="shared" si="4"/>
        <v>41272</v>
      </c>
      <c r="S8" s="33">
        <f t="shared" si="5"/>
        <v>41454</v>
      </c>
      <c r="T8" s="22">
        <f t="shared" si="6"/>
        <v>182</v>
      </c>
      <c r="V8" s="20">
        <v>0</v>
      </c>
      <c r="W8" s="22">
        <f t="shared" si="9"/>
        <v>0</v>
      </c>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c r="CL8" s="34"/>
      <c r="CM8" s="34"/>
      <c r="CN8" s="34"/>
      <c r="CO8" s="34"/>
      <c r="CP8" s="34"/>
      <c r="CQ8" s="34"/>
      <c r="CR8" s="34"/>
      <c r="CS8" s="34"/>
      <c r="CT8" s="34"/>
      <c r="CU8" s="34"/>
      <c r="CV8" s="34"/>
      <c r="CW8" s="34"/>
      <c r="CX8" s="34"/>
      <c r="CY8" s="34"/>
      <c r="CZ8" s="34"/>
      <c r="DA8" s="34"/>
      <c r="DB8" s="34"/>
      <c r="DC8" s="34"/>
      <c r="DD8" s="34"/>
      <c r="DE8" s="34"/>
      <c r="DF8" s="34"/>
      <c r="DG8" s="34"/>
      <c r="DH8" s="34"/>
      <c r="DI8" s="34"/>
      <c r="DJ8" s="34"/>
      <c r="DK8" s="34"/>
      <c r="DL8" s="34"/>
      <c r="DM8" s="34"/>
      <c r="DN8" s="34"/>
      <c r="DO8" s="34"/>
      <c r="DP8" s="34"/>
      <c r="DQ8" s="34"/>
      <c r="DR8" s="34"/>
      <c r="DS8" s="34"/>
      <c r="DT8" s="34"/>
    </row>
    <row r="9" spans="1:124" s="39" customFormat="1" x14ac:dyDescent="0.3">
      <c r="A9" s="3" t="s">
        <v>46</v>
      </c>
      <c r="B9" s="41">
        <v>32651</v>
      </c>
      <c r="C9" s="41">
        <v>33967</v>
      </c>
      <c r="D9" s="38">
        <f t="shared" si="0"/>
        <v>1316</v>
      </c>
      <c r="E9" s="41">
        <v>35509</v>
      </c>
      <c r="F9" s="39">
        <f t="shared" si="1"/>
        <v>1542</v>
      </c>
      <c r="G9" s="42">
        <v>36242</v>
      </c>
      <c r="H9" s="39">
        <f t="shared" si="2"/>
        <v>733</v>
      </c>
      <c r="I9" s="40">
        <f>DATE(YEAR(C9) + 20,MONTH(C9),DAY(C9))</f>
        <v>41272</v>
      </c>
      <c r="J9" s="21">
        <v>36784</v>
      </c>
      <c r="K9" s="38">
        <f t="shared" si="3"/>
        <v>542</v>
      </c>
      <c r="L9" s="41">
        <f>O9</f>
        <v>41272</v>
      </c>
      <c r="M9" s="38">
        <f t="shared" ref="M9:M16" si="13">IF(G9&lt;J9, IF(Q9&lt;I9, (Q9-J9), (I9-J9)), IF(Q9&lt;I9, (Q9-G9), (I9-G9)))</f>
        <v>4488</v>
      </c>
      <c r="N9" s="38">
        <v>0</v>
      </c>
      <c r="O9" s="41">
        <f t="shared" si="11"/>
        <v>41272</v>
      </c>
      <c r="P9" s="38">
        <v>325</v>
      </c>
      <c r="Q9" s="21">
        <f t="shared" si="8"/>
        <v>41272</v>
      </c>
      <c r="R9" s="21">
        <f t="shared" si="4"/>
        <v>41597</v>
      </c>
      <c r="S9" s="33">
        <f t="shared" si="5"/>
        <v>41778</v>
      </c>
      <c r="T9" s="22">
        <f t="shared" si="6"/>
        <v>181</v>
      </c>
      <c r="V9" s="20">
        <v>0</v>
      </c>
      <c r="W9" s="22">
        <f t="shared" si="9"/>
        <v>0</v>
      </c>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row>
    <row r="10" spans="1:124" s="39" customFormat="1" x14ac:dyDescent="0.3">
      <c r="A10" s="3" t="s">
        <v>47</v>
      </c>
      <c r="B10" s="41">
        <v>32651</v>
      </c>
      <c r="C10" s="41">
        <v>35046</v>
      </c>
      <c r="D10" s="38">
        <f t="shared" si="0"/>
        <v>2395</v>
      </c>
      <c r="E10" s="41">
        <v>35390</v>
      </c>
      <c r="F10" s="39">
        <f t="shared" si="1"/>
        <v>344</v>
      </c>
      <c r="G10" s="42">
        <v>36333</v>
      </c>
      <c r="H10" s="39">
        <f t="shared" si="2"/>
        <v>943</v>
      </c>
      <c r="I10" s="41">
        <f>DATE(YEAR(C10) + 20,MONTH(C10),DAY(C10))</f>
        <v>42351</v>
      </c>
      <c r="J10" s="21">
        <v>36784</v>
      </c>
      <c r="K10" s="38">
        <f t="shared" si="3"/>
        <v>451</v>
      </c>
      <c r="L10" s="41">
        <f>O10</f>
        <v>42351</v>
      </c>
      <c r="M10" s="38">
        <f t="shared" si="13"/>
        <v>5567</v>
      </c>
      <c r="N10" s="38">
        <v>0</v>
      </c>
      <c r="O10" s="41">
        <f t="shared" si="11"/>
        <v>42351</v>
      </c>
      <c r="P10" s="38">
        <f t="shared" si="10"/>
        <v>0</v>
      </c>
      <c r="Q10" s="21">
        <f t="shared" si="8"/>
        <v>42351</v>
      </c>
      <c r="R10" s="21">
        <f t="shared" si="4"/>
        <v>42351</v>
      </c>
      <c r="S10" s="33">
        <f t="shared" si="5"/>
        <v>42534</v>
      </c>
      <c r="T10" s="22">
        <f t="shared" si="6"/>
        <v>183</v>
      </c>
      <c r="V10" s="20">
        <v>0</v>
      </c>
      <c r="W10" s="22">
        <f t="shared" si="9"/>
        <v>0</v>
      </c>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row>
    <row r="11" spans="1:124" s="39" customFormat="1" ht="21.75" customHeight="1" x14ac:dyDescent="0.3">
      <c r="A11" s="3" t="s">
        <v>48</v>
      </c>
      <c r="B11" s="41">
        <v>32651</v>
      </c>
      <c r="C11" s="41">
        <v>34225</v>
      </c>
      <c r="D11" s="38">
        <f t="shared" si="0"/>
        <v>1574</v>
      </c>
      <c r="E11" s="41">
        <v>35965</v>
      </c>
      <c r="F11" s="39">
        <f t="shared" si="1"/>
        <v>1740</v>
      </c>
      <c r="G11" s="42">
        <v>36410</v>
      </c>
      <c r="H11" s="39">
        <f t="shared" si="2"/>
        <v>445</v>
      </c>
      <c r="I11" s="41">
        <f>DATE(YEAR(C11) + 20,MONTH(C11),DAY(C11))</f>
        <v>41530</v>
      </c>
      <c r="J11" s="21">
        <v>36784</v>
      </c>
      <c r="K11" s="38">
        <f t="shared" si="3"/>
        <v>374</v>
      </c>
      <c r="L11" s="41">
        <f>I11</f>
        <v>41530</v>
      </c>
      <c r="M11" s="38">
        <f t="shared" si="13"/>
        <v>4746</v>
      </c>
      <c r="N11" s="38">
        <v>0</v>
      </c>
      <c r="O11" s="41">
        <f>I11+N11</f>
        <v>41530</v>
      </c>
      <c r="P11" s="38">
        <f>N11-N11</f>
        <v>0</v>
      </c>
      <c r="Q11" s="21">
        <f t="shared" si="8"/>
        <v>41530</v>
      </c>
      <c r="R11" s="21">
        <f t="shared" si="4"/>
        <v>41530</v>
      </c>
      <c r="S11" s="33">
        <f t="shared" si="5"/>
        <v>41711</v>
      </c>
      <c r="T11" s="22">
        <f t="shared" si="6"/>
        <v>181</v>
      </c>
      <c r="V11" s="20">
        <v>0</v>
      </c>
      <c r="W11" s="22">
        <f t="shared" si="9"/>
        <v>0</v>
      </c>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row>
    <row r="12" spans="1:124" s="39" customFormat="1" x14ac:dyDescent="0.3">
      <c r="A12" s="3" t="s">
        <v>49</v>
      </c>
      <c r="B12" s="41">
        <v>32651</v>
      </c>
      <c r="C12" s="41">
        <v>35242</v>
      </c>
      <c r="D12" s="38">
        <f t="shared" si="0"/>
        <v>2591</v>
      </c>
      <c r="E12" s="41">
        <v>35242</v>
      </c>
      <c r="F12" s="39">
        <f t="shared" si="1"/>
        <v>0</v>
      </c>
      <c r="G12" s="42">
        <v>36599</v>
      </c>
      <c r="H12" s="39">
        <f t="shared" si="2"/>
        <v>1357</v>
      </c>
      <c r="I12" s="41">
        <f t="shared" ref="I12:I18" si="14">DATE(YEAR(C12) + 20,MONTH(C12),DAY(C12))</f>
        <v>42547</v>
      </c>
      <c r="J12" s="21">
        <v>36784</v>
      </c>
      <c r="K12" s="38">
        <f t="shared" si="3"/>
        <v>185</v>
      </c>
      <c r="L12" s="41">
        <f>O12</f>
        <v>42547</v>
      </c>
      <c r="M12" s="38">
        <f t="shared" si="13"/>
        <v>5763</v>
      </c>
      <c r="N12" s="38">
        <v>0</v>
      </c>
      <c r="O12" s="41">
        <f t="shared" ref="O12" si="15">I12+N12</f>
        <v>42547</v>
      </c>
      <c r="P12" s="38">
        <f t="shared" ref="P12" si="16">N12-N12</f>
        <v>0</v>
      </c>
      <c r="Q12" s="21">
        <f t="shared" si="8"/>
        <v>42547</v>
      </c>
      <c r="R12" s="21">
        <f t="shared" si="4"/>
        <v>42547</v>
      </c>
      <c r="S12" s="33">
        <f t="shared" si="5"/>
        <v>42730</v>
      </c>
      <c r="T12" s="22">
        <f t="shared" si="6"/>
        <v>183</v>
      </c>
      <c r="V12" s="20">
        <v>0</v>
      </c>
      <c r="W12" s="22">
        <f t="shared" si="9"/>
        <v>0</v>
      </c>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row>
    <row r="13" spans="1:124" s="39" customFormat="1" ht="28.8" x14ac:dyDescent="0.3">
      <c r="A13" s="35" t="s">
        <v>50</v>
      </c>
      <c r="B13" s="41">
        <v>32651</v>
      </c>
      <c r="C13" s="41">
        <v>35046</v>
      </c>
      <c r="D13" s="38">
        <f t="shared" si="0"/>
        <v>2395</v>
      </c>
      <c r="E13" s="41">
        <v>36137</v>
      </c>
      <c r="F13" s="39">
        <f t="shared" si="1"/>
        <v>1091</v>
      </c>
      <c r="G13" s="42">
        <v>37138</v>
      </c>
      <c r="H13" s="39">
        <f t="shared" si="2"/>
        <v>1001</v>
      </c>
      <c r="I13" s="41">
        <f t="shared" si="14"/>
        <v>42351</v>
      </c>
      <c r="J13" s="21">
        <v>36784</v>
      </c>
      <c r="K13" s="38">
        <f t="shared" si="3"/>
        <v>0</v>
      </c>
      <c r="L13" s="41">
        <f>O13</f>
        <v>42351</v>
      </c>
      <c r="M13" s="38">
        <f t="shared" si="13"/>
        <v>5213</v>
      </c>
      <c r="N13" s="38">
        <v>0</v>
      </c>
      <c r="O13" s="41">
        <f t="shared" ref="O13" si="17">I13+N13</f>
        <v>42351</v>
      </c>
      <c r="P13" s="38">
        <f t="shared" ref="P13" si="18">N13-N13</f>
        <v>0</v>
      </c>
      <c r="Q13" s="21">
        <f t="shared" si="8"/>
        <v>42351</v>
      </c>
      <c r="R13" s="21">
        <f t="shared" si="4"/>
        <v>42351</v>
      </c>
      <c r="S13" s="33">
        <f t="shared" si="5"/>
        <v>42534</v>
      </c>
      <c r="T13" s="22">
        <f t="shared" si="6"/>
        <v>183</v>
      </c>
      <c r="V13" s="20">
        <v>0</v>
      </c>
      <c r="W13" s="22">
        <f t="shared" si="9"/>
        <v>0</v>
      </c>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row>
    <row r="14" spans="1:124" s="39" customFormat="1" ht="28.8" x14ac:dyDescent="0.3">
      <c r="A14" s="37" t="s">
        <v>51</v>
      </c>
      <c r="B14" s="41">
        <v>32651</v>
      </c>
      <c r="C14" s="41">
        <v>35242</v>
      </c>
      <c r="D14" s="38">
        <f t="shared" si="0"/>
        <v>2591</v>
      </c>
      <c r="E14" s="41">
        <v>37154</v>
      </c>
      <c r="F14" s="39">
        <f t="shared" si="1"/>
        <v>1912</v>
      </c>
      <c r="G14" s="42">
        <v>38055</v>
      </c>
      <c r="H14" s="39">
        <f t="shared" si="2"/>
        <v>901</v>
      </c>
      <c r="I14" s="41">
        <f t="shared" si="14"/>
        <v>42547</v>
      </c>
      <c r="J14" s="21">
        <v>36784</v>
      </c>
      <c r="K14" s="38">
        <f t="shared" si="3"/>
        <v>0</v>
      </c>
      <c r="L14" s="41">
        <v>42547</v>
      </c>
      <c r="M14" s="38">
        <f t="shared" si="13"/>
        <v>4492</v>
      </c>
      <c r="N14" s="38">
        <v>75</v>
      </c>
      <c r="O14" s="41">
        <f t="shared" si="11"/>
        <v>42622</v>
      </c>
      <c r="P14" s="38">
        <f t="shared" si="10"/>
        <v>0</v>
      </c>
      <c r="Q14" s="21">
        <f t="shared" si="8"/>
        <v>42547</v>
      </c>
      <c r="R14" s="21">
        <f t="shared" si="4"/>
        <v>42547</v>
      </c>
      <c r="S14" s="33">
        <f t="shared" si="5"/>
        <v>42730</v>
      </c>
      <c r="T14" s="22">
        <f t="shared" si="6"/>
        <v>183</v>
      </c>
      <c r="V14" s="20">
        <v>0</v>
      </c>
      <c r="W14" s="22">
        <f t="shared" si="9"/>
        <v>75</v>
      </c>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row>
    <row r="15" spans="1:124" s="39" customFormat="1" x14ac:dyDescent="0.3">
      <c r="A15" s="3" t="s">
        <v>52</v>
      </c>
      <c r="B15" s="41">
        <v>32651</v>
      </c>
      <c r="C15" s="41">
        <v>37138</v>
      </c>
      <c r="D15" s="38">
        <f t="shared" si="0"/>
        <v>4487</v>
      </c>
      <c r="E15" s="41">
        <v>37138</v>
      </c>
      <c r="F15" s="39">
        <f t="shared" si="1"/>
        <v>0</v>
      </c>
      <c r="G15" s="42">
        <v>38531</v>
      </c>
      <c r="H15" s="39">
        <f t="shared" si="2"/>
        <v>1393</v>
      </c>
      <c r="I15" s="41">
        <f t="shared" si="14"/>
        <v>44443</v>
      </c>
      <c r="J15" s="21">
        <v>36784</v>
      </c>
      <c r="K15" s="38">
        <f t="shared" si="3"/>
        <v>0</v>
      </c>
      <c r="L15" s="41">
        <f>O15</f>
        <v>44528</v>
      </c>
      <c r="M15" s="38">
        <f t="shared" si="13"/>
        <v>5912</v>
      </c>
      <c r="N15" s="38">
        <v>85</v>
      </c>
      <c r="O15" s="41">
        <f t="shared" si="11"/>
        <v>44528</v>
      </c>
      <c r="P15" s="38">
        <f t="shared" ref="P15" si="19">N15-N15</f>
        <v>0</v>
      </c>
      <c r="Q15" s="21">
        <f t="shared" si="8"/>
        <v>44528</v>
      </c>
      <c r="R15" s="21">
        <f t="shared" si="4"/>
        <v>44528</v>
      </c>
      <c r="S15" s="33">
        <f t="shared" si="5"/>
        <v>44709</v>
      </c>
      <c r="T15" s="22">
        <f t="shared" si="6"/>
        <v>181</v>
      </c>
      <c r="V15" s="20">
        <v>0</v>
      </c>
      <c r="W15" s="22">
        <f t="shared" si="9"/>
        <v>0</v>
      </c>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row>
    <row r="16" spans="1:124" s="34" customFormat="1" x14ac:dyDescent="0.3">
      <c r="A16" s="3" t="s">
        <v>53</v>
      </c>
      <c r="B16" s="41">
        <v>32651</v>
      </c>
      <c r="C16" s="43">
        <v>37138</v>
      </c>
      <c r="D16" s="38">
        <f t="shared" si="0"/>
        <v>4487</v>
      </c>
      <c r="E16" s="43">
        <v>38224</v>
      </c>
      <c r="F16" s="39">
        <f t="shared" si="1"/>
        <v>1086</v>
      </c>
      <c r="G16" s="43">
        <v>40813</v>
      </c>
      <c r="H16" s="39">
        <f t="shared" si="2"/>
        <v>2589</v>
      </c>
      <c r="I16" s="41">
        <f t="shared" si="14"/>
        <v>44443</v>
      </c>
      <c r="J16" s="21">
        <v>36784</v>
      </c>
      <c r="K16" s="38">
        <f t="shared" si="3"/>
        <v>0</v>
      </c>
      <c r="L16" s="41">
        <v>44528</v>
      </c>
      <c r="M16" s="38">
        <f t="shared" si="13"/>
        <v>3630</v>
      </c>
      <c r="N16" s="34">
        <v>509</v>
      </c>
      <c r="O16" s="41">
        <f t="shared" si="11"/>
        <v>44952</v>
      </c>
      <c r="P16" s="34">
        <v>0</v>
      </c>
      <c r="Q16" s="21">
        <f t="shared" si="8"/>
        <v>44528</v>
      </c>
      <c r="R16" s="21">
        <f t="shared" si="4"/>
        <v>44528</v>
      </c>
      <c r="S16" s="33">
        <f t="shared" si="5"/>
        <v>44709</v>
      </c>
      <c r="T16" s="22">
        <f t="shared" si="6"/>
        <v>181</v>
      </c>
      <c r="V16" s="20">
        <v>0</v>
      </c>
      <c r="W16" s="22">
        <f t="shared" si="9"/>
        <v>424</v>
      </c>
    </row>
    <row r="17" spans="1:23" s="3" customFormat="1" x14ac:dyDescent="0.3">
      <c r="A17" s="59" t="s">
        <v>54</v>
      </c>
      <c r="B17" s="60">
        <v>32651</v>
      </c>
      <c r="C17" s="61">
        <v>38471</v>
      </c>
      <c r="D17" s="62">
        <f t="shared" si="0"/>
        <v>5820</v>
      </c>
      <c r="E17" s="63"/>
      <c r="G17" s="63"/>
      <c r="I17" s="63">
        <f t="shared" si="14"/>
        <v>45776</v>
      </c>
      <c r="J17" s="61">
        <v>38471</v>
      </c>
      <c r="M17" s="62"/>
      <c r="S17" s="4"/>
      <c r="T17" s="4"/>
      <c r="U17" s="31">
        <v>39567</v>
      </c>
      <c r="V17" s="32">
        <f>DATEDIF(J17, U17, "D")</f>
        <v>1096</v>
      </c>
      <c r="W17" s="22">
        <f t="shared" ref="W17:W19" si="20">DATEDIF(R17,O17,"D")</f>
        <v>0</v>
      </c>
    </row>
    <row r="18" spans="1:23" s="3" customFormat="1" x14ac:dyDescent="0.3">
      <c r="A18" s="59" t="s">
        <v>55</v>
      </c>
      <c r="B18" s="60">
        <v>32651</v>
      </c>
      <c r="C18" s="61">
        <v>40295</v>
      </c>
      <c r="D18" s="62">
        <f t="shared" si="0"/>
        <v>7644</v>
      </c>
      <c r="E18" s="63"/>
      <c r="G18" s="63"/>
      <c r="I18" s="63">
        <f t="shared" si="14"/>
        <v>47600</v>
      </c>
      <c r="J18" s="61">
        <v>40295</v>
      </c>
      <c r="M18" s="62"/>
      <c r="S18" s="4"/>
      <c r="T18" s="4"/>
      <c r="U18" s="31">
        <v>41391</v>
      </c>
      <c r="V18" s="32">
        <f>DATEDIF(J18, U18, "D")</f>
        <v>1096</v>
      </c>
      <c r="W18" s="22"/>
    </row>
    <row r="19" spans="1:23" s="3" customFormat="1" x14ac:dyDescent="0.3">
      <c r="A19" s="59" t="s">
        <v>56</v>
      </c>
      <c r="B19" s="60">
        <v>32651</v>
      </c>
      <c r="C19" s="61">
        <v>39567</v>
      </c>
      <c r="D19" s="62">
        <f t="shared" si="0"/>
        <v>6916</v>
      </c>
      <c r="E19" s="63"/>
      <c r="G19" s="63"/>
      <c r="I19" s="63"/>
      <c r="J19" s="61">
        <v>39567</v>
      </c>
      <c r="S19" s="60">
        <v>39750</v>
      </c>
      <c r="T19" s="4">
        <f>S19-J19</f>
        <v>183</v>
      </c>
      <c r="V19" s="3">
        <v>0</v>
      </c>
      <c r="W19" s="22">
        <f t="shared" si="20"/>
        <v>0</v>
      </c>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B19"/>
  <sheetViews>
    <sheetView tabSelected="1" zoomScale="75" zoomScaleNormal="75" workbookViewId="0">
      <pane ySplit="1" topLeftCell="A2" activePane="bottomLeft" state="frozen"/>
      <selection pane="bottomLeft" activeCell="J17" sqref="J17:J18"/>
    </sheetView>
  </sheetViews>
  <sheetFormatPr defaultRowHeight="14.4" x14ac:dyDescent="0.3"/>
  <cols>
    <col min="1" max="1" width="60.33203125" customWidth="1"/>
    <col min="2" max="2" width="22.44140625" customWidth="1"/>
    <col min="3" max="3" width="23" customWidth="1"/>
    <col min="4" max="4" width="21.33203125" customWidth="1"/>
    <col min="5" max="5" width="19.44140625" bestFit="1" customWidth="1"/>
    <col min="6" max="6" width="37.6640625" customWidth="1"/>
    <col min="7" max="7" width="38" customWidth="1"/>
    <col min="8" max="11" width="20" customWidth="1"/>
    <col min="12" max="12" width="21.5546875" customWidth="1"/>
    <col min="13" max="13" width="22.5546875" customWidth="1"/>
  </cols>
  <sheetData>
    <row r="1" spans="1:28" ht="69" customHeight="1" x14ac:dyDescent="0.3">
      <c r="A1" s="16" t="s">
        <v>57</v>
      </c>
      <c r="B1" s="16" t="s">
        <v>58</v>
      </c>
      <c r="C1" s="9" t="s">
        <v>59</v>
      </c>
      <c r="D1" s="10" t="s">
        <v>60</v>
      </c>
      <c r="E1" s="11" t="s">
        <v>61</v>
      </c>
      <c r="F1" s="12" t="s">
        <v>62</v>
      </c>
      <c r="G1" s="13" t="s">
        <v>63</v>
      </c>
      <c r="H1" s="27" t="s">
        <v>64</v>
      </c>
      <c r="I1" s="24" t="s">
        <v>65</v>
      </c>
      <c r="J1" s="14" t="s">
        <v>66</v>
      </c>
      <c r="K1" s="24" t="s">
        <v>65</v>
      </c>
      <c r="L1" s="15" t="s">
        <v>67</v>
      </c>
      <c r="M1" s="16" t="s">
        <v>68</v>
      </c>
    </row>
    <row r="2" spans="1:28" ht="112.5" customHeight="1" x14ac:dyDescent="0.3">
      <c r="A2" s="8" t="s">
        <v>23</v>
      </c>
      <c r="B2" s="8" t="s">
        <v>69</v>
      </c>
      <c r="C2" s="8" t="s">
        <v>70</v>
      </c>
      <c r="D2" s="8" t="s">
        <v>71</v>
      </c>
      <c r="E2" s="28" t="s">
        <v>72</v>
      </c>
      <c r="F2" s="8" t="s">
        <v>73</v>
      </c>
      <c r="G2" s="8" t="s">
        <v>74</v>
      </c>
      <c r="H2" s="8" t="s">
        <v>75</v>
      </c>
      <c r="I2" s="8" t="s">
        <v>76</v>
      </c>
      <c r="J2" s="8" t="s">
        <v>77</v>
      </c>
      <c r="K2" s="8"/>
      <c r="L2" s="8" t="s">
        <v>78</v>
      </c>
      <c r="M2" s="8" t="s">
        <v>79</v>
      </c>
      <c r="N2" s="6"/>
      <c r="O2" s="6"/>
      <c r="P2" s="6"/>
      <c r="Q2" s="6"/>
      <c r="R2" s="6"/>
      <c r="S2" s="7"/>
      <c r="T2" s="7"/>
      <c r="U2" s="7"/>
      <c r="V2" s="7"/>
      <c r="W2" s="6"/>
      <c r="X2" s="6"/>
      <c r="Y2" s="6"/>
      <c r="Z2" s="6"/>
      <c r="AA2" s="6"/>
      <c r="AB2" s="6"/>
    </row>
    <row r="3" spans="1:28" x14ac:dyDescent="0.3">
      <c r="A3" s="30" t="str">
        <f>'Data for Bar Graph (# days)'!A3</f>
        <v>5484801 (composition)</v>
      </c>
      <c r="B3" s="5">
        <f>'Data for Bar Graph (# days)'!D3/365.25</f>
        <v>4.684462696783025</v>
      </c>
      <c r="C3" s="5">
        <f>'Data for Bar Graph (# days)'!F3/365.25</f>
        <v>1.2840520191649556</v>
      </c>
      <c r="D3" s="5">
        <f>'Data for Bar Graph (# days)'!H3/365.25</f>
        <v>0.68172484599589322</v>
      </c>
      <c r="E3" s="29">
        <f>'Data for Bar Graph (# days)'!K3/365.25</f>
        <v>4.6652977412731005</v>
      </c>
      <c r="F3" s="5">
        <f>'Data for Bar Graph (# days)'!M3/365.25</f>
        <v>13.36892539356605</v>
      </c>
      <c r="G3" s="2">
        <f>IF(L3&gt;0, IF(((('Data for Bar Graph (# days)'!N3-'Data for Bar Graph (# days)'!W3))/365.25)&gt;0, (('Data for Bar Graph (# days)'!N3-'Data for Bar Graph (# days)'!W3))/365.25, 0), ('Data for Bar Graph (# days)'!N3/365.25))</f>
        <v>0</v>
      </c>
      <c r="H3" s="5">
        <f>'Data for Bar Graph (# days)'!P3/365.25</f>
        <v>0</v>
      </c>
      <c r="I3" s="23">
        <f>'Data for Bar Graph (# days)'!T3/365.25</f>
        <v>0.49555099247091033</v>
      </c>
      <c r="J3" s="18"/>
      <c r="K3" s="25"/>
      <c r="L3" s="5">
        <f>'Data for Bar Graph (# days)'!W3/365.25</f>
        <v>0</v>
      </c>
      <c r="M3" s="2">
        <f t="shared" ref="M3" si="0">SUM(C3:E3, G3:I3)-L3</f>
        <v>7.1266255989048597</v>
      </c>
    </row>
    <row r="4" spans="1:28" x14ac:dyDescent="0.3">
      <c r="A4" s="30" t="str">
        <f>'Data for Bar Graph (# days)'!A4</f>
        <v>5541206 (compound)</v>
      </c>
      <c r="B4" s="5">
        <f>'Data for Bar Graph (# days)'!D4/365.25</f>
        <v>0</v>
      </c>
      <c r="C4" s="5">
        <f>'Data for Bar Graph (# days)'!F4/365.25</f>
        <v>5.9219712525667347</v>
      </c>
      <c r="D4" s="5">
        <f>'Data for Bar Graph (# days)'!H4/365.25</f>
        <v>1.2648870636550309</v>
      </c>
      <c r="E4" s="29">
        <f>'Data for Bar Graph (# days)'!K4/365.25</f>
        <v>4.128678986995209</v>
      </c>
      <c r="F4" s="5">
        <f>'Data for Bar Graph (# days)'!M4/365.25</f>
        <v>12.870636550308008</v>
      </c>
      <c r="G4" s="2">
        <f>IF(L4&gt;0, IF(((('Data for Bar Graph (# days)'!N4-'Data for Bar Graph (# days)'!W4))/365.25)&gt;0, (('Data for Bar Graph (# days)'!N4-'Data for Bar Graph (# days)'!W4))/365.25, 0), ('Data for Bar Graph (# days)'!N4/365.25))</f>
        <v>0</v>
      </c>
      <c r="H4" s="5">
        <f>'Data for Bar Graph (# days)'!P4/365.25</f>
        <v>0</v>
      </c>
      <c r="I4" s="23">
        <f>'Data for Bar Graph (# days)'!T4/365.25</f>
        <v>0.50376454483230659</v>
      </c>
      <c r="J4" s="18"/>
      <c r="K4" s="25"/>
      <c r="L4" s="5">
        <f>'Data for Bar Graph (# days)'!W4/365.25</f>
        <v>0</v>
      </c>
      <c r="M4" s="2">
        <f t="shared" ref="M4:M19" si="1">SUM(C4:E4, G4:I4)-L4</f>
        <v>11.81930184804928</v>
      </c>
    </row>
    <row r="5" spans="1:28" x14ac:dyDescent="0.3">
      <c r="A5" s="30" t="str">
        <f>'Data for Bar Graph (# days)'!A5</f>
        <v>5635523 (method of treatment)</v>
      </c>
      <c r="B5" s="5">
        <f>'Data for Bar Graph (# days)'!D5/365.25</f>
        <v>0</v>
      </c>
      <c r="C5" s="5">
        <f>'Data for Bar Graph (# days)'!F5/365.25</f>
        <v>5.8699520876112254</v>
      </c>
      <c r="D5" s="5">
        <f>'Data for Bar Graph (# days)'!H5/365.25</f>
        <v>2.1601642710472277</v>
      </c>
      <c r="E5" s="29">
        <f>'Data for Bar Graph (# days)'!K5/365.25</f>
        <v>3.2854209445585214</v>
      </c>
      <c r="F5" s="5">
        <f>'Data for Bar Graph (# days)'!M5/365.25</f>
        <v>12.870636550308008</v>
      </c>
      <c r="G5" s="2">
        <f>IF(L5&gt;0, IF(((('Data for Bar Graph (# days)'!N5-'Data for Bar Graph (# days)'!W5))/365.25)&gt;0, (('Data for Bar Graph (# days)'!N5-'Data for Bar Graph (# days)'!W5))/365.25, 0), ('Data for Bar Graph (# days)'!N5/365.25))</f>
        <v>0</v>
      </c>
      <c r="H5" s="5">
        <f>'Data for Bar Graph (# days)'!P5/365.25</f>
        <v>0</v>
      </c>
      <c r="I5" s="23">
        <f>'Data for Bar Graph (# days)'!T5/365.25</f>
        <v>0.50376454483230659</v>
      </c>
      <c r="J5" s="18"/>
      <c r="K5" s="25"/>
      <c r="L5" s="5">
        <f>'Data for Bar Graph (# days)'!W5/365.25</f>
        <v>0.84325804243668723</v>
      </c>
      <c r="M5" s="2">
        <f t="shared" si="1"/>
        <v>10.976043805612592</v>
      </c>
    </row>
    <row r="6" spans="1:28" x14ac:dyDescent="0.3">
      <c r="A6" s="30" t="str">
        <f>'Data for Bar Graph (# days)'!A6</f>
        <v>5648497 (compound)</v>
      </c>
      <c r="B6" s="5">
        <f>'Data for Bar Graph (# days)'!D6/365.25</f>
        <v>0</v>
      </c>
      <c r="C6" s="5">
        <f>'Data for Bar Graph (# days)'!F6/365.25</f>
        <v>5.8343600273785077</v>
      </c>
      <c r="D6" s="5">
        <f>'Data for Bar Graph (# days)'!H6/365.25</f>
        <v>2.3107460643394937</v>
      </c>
      <c r="E6" s="29">
        <f>'Data for Bar Graph (# days)'!K6/365.25</f>
        <v>3.1704312114989732</v>
      </c>
      <c r="F6" s="5">
        <f>'Data for Bar Graph (# days)'!M6/365.25</f>
        <v>13.828884325804244</v>
      </c>
      <c r="G6" s="2">
        <f>IF(L6&gt;0, IF(((('Data for Bar Graph (# days)'!N6-'Data for Bar Graph (# days)'!W6))/365.25)&gt;0, (('Data for Bar Graph (# days)'!N6-'Data for Bar Graph (# days)'!W6))/365.25, 0), ('Data for Bar Graph (# days)'!N6/365.25))</f>
        <v>0</v>
      </c>
      <c r="H6" s="5">
        <f>'Data for Bar Graph (# days)'!P6/365.25</f>
        <v>0</v>
      </c>
      <c r="I6" s="23">
        <f>'Data for Bar Graph (# days)'!T6/365.25</f>
        <v>0.50376454483230659</v>
      </c>
      <c r="J6" s="18"/>
      <c r="K6" s="25"/>
      <c r="L6" s="5">
        <f>'Data for Bar Graph (# days)'!W6/365.25</f>
        <v>0</v>
      </c>
      <c r="M6" s="2">
        <f t="shared" si="1"/>
        <v>11.819301848049282</v>
      </c>
    </row>
    <row r="7" spans="1:28" x14ac:dyDescent="0.3">
      <c r="A7" s="30" t="str">
        <f>'Data for Bar Graph (# days)'!A7</f>
        <v>5674882 (method of treatment)</v>
      </c>
      <c r="B7" s="5">
        <f>'Data for Bar Graph (# days)'!D7/365.25</f>
        <v>0</v>
      </c>
      <c r="C7" s="5">
        <f>'Data for Bar Graph (# days)'!F7/365.25</f>
        <v>5.848049281314168</v>
      </c>
      <c r="D7" s="5">
        <f>'Data for Bar Graph (# days)'!H7/365.25</f>
        <v>2.5270362765229293</v>
      </c>
      <c r="E7" s="29">
        <f>'Data for Bar Graph (# days)'!K7/365.25</f>
        <v>2.9404517453798769</v>
      </c>
      <c r="F7" s="5">
        <f>'Data for Bar Graph (# days)'!M7/365.25</f>
        <v>12.870636550308008</v>
      </c>
      <c r="G7" s="2">
        <f>IF(L7&gt;0, IF(((('Data for Bar Graph (# days)'!N7-'Data for Bar Graph (# days)'!W7))/365.25)&gt;0, (('Data for Bar Graph (# days)'!N7-'Data for Bar Graph (# days)'!W7))/365.25, 0), ('Data for Bar Graph (# days)'!N7/365.25))</f>
        <v>0</v>
      </c>
      <c r="H7" s="5">
        <f>'Data for Bar Graph (# days)'!P7/365.25</f>
        <v>0</v>
      </c>
      <c r="I7" s="23">
        <f>'Data for Bar Graph (# days)'!T7/365.25</f>
        <v>0.50376454483230659</v>
      </c>
      <c r="J7" s="18"/>
      <c r="K7" s="25"/>
      <c r="L7" s="5">
        <f>'Data for Bar Graph (# days)'!W7/365.25</f>
        <v>1.1882272416153319</v>
      </c>
      <c r="M7" s="2">
        <f t="shared" si="1"/>
        <v>10.631074606433948</v>
      </c>
    </row>
    <row r="8" spans="1:28" x14ac:dyDescent="0.3">
      <c r="A8" s="30" t="str">
        <f>'Data for Bar Graph (# days)'!A8</f>
        <v>5846987 (combination)</v>
      </c>
      <c r="B8" s="5">
        <f>'Data for Bar Graph (# days)'!D8/365.25</f>
        <v>3.6030116358658453</v>
      </c>
      <c r="C8" s="5">
        <f>'Data for Bar Graph (# days)'!F8/365.25</f>
        <v>4.2217659137577002</v>
      </c>
      <c r="D8" s="5">
        <f>'Data for Bar Graph (# days)'!H8/365.25</f>
        <v>1.7193702943189597</v>
      </c>
      <c r="E8" s="29">
        <f>'Data for Bar Graph (# days)'!K8/365.25</f>
        <v>1.7713894592744694</v>
      </c>
      <c r="F8" s="5">
        <f>'Data for Bar Graph (# days)'!M8/365.25</f>
        <v>12.28747433264887</v>
      </c>
      <c r="G8" s="2">
        <f>IF(L8&gt;0, IF(((('Data for Bar Graph (# days)'!N8-'Data for Bar Graph (# days)'!W8))/365.25)&gt;0, (('Data for Bar Graph (# days)'!N8-'Data for Bar Graph (# days)'!W8))/365.25, 0), ('Data for Bar Graph (# days)'!N8/365.25))</f>
        <v>0</v>
      </c>
      <c r="H8" s="5">
        <f>'Data for Bar Graph (# days)'!P8/365.25</f>
        <v>0</v>
      </c>
      <c r="I8" s="23">
        <f>'Data for Bar Graph (# days)'!T8/365.25</f>
        <v>0.49828884325804246</v>
      </c>
      <c r="J8" s="18"/>
      <c r="K8" s="25"/>
      <c r="L8" s="5">
        <f>'Data for Bar Graph (# days)'!W8/365.25</f>
        <v>0</v>
      </c>
      <c r="M8" s="2">
        <f t="shared" si="1"/>
        <v>8.2108145106091719</v>
      </c>
    </row>
    <row r="9" spans="1:28" x14ac:dyDescent="0.3">
      <c r="A9" s="30" t="str">
        <f>'Data for Bar Graph (# days)'!A9</f>
        <v>5886036 (combination)</v>
      </c>
      <c r="B9" s="5">
        <f>'Data for Bar Graph (# days)'!D9/365.25</f>
        <v>3.6030116358658453</v>
      </c>
      <c r="C9" s="5">
        <f>'Data for Bar Graph (# days)'!F9/365.25</f>
        <v>4.2217659137577002</v>
      </c>
      <c r="D9" s="5">
        <f>'Data for Bar Graph (# days)'!H9/365.25</f>
        <v>2.0068446269678302</v>
      </c>
      <c r="E9" s="29">
        <f>'Data for Bar Graph (# days)'!K9/365.25</f>
        <v>1.483915126625599</v>
      </c>
      <c r="F9" s="5">
        <f>'Data for Bar Graph (# days)'!M9/365.25</f>
        <v>12.28747433264887</v>
      </c>
      <c r="G9" s="2">
        <f>IF(L9&gt;0, IF(((('Data for Bar Graph (# days)'!N9-'Data for Bar Graph (# days)'!W9))/365.25)&gt;0, (('Data for Bar Graph (# days)'!N9-'Data for Bar Graph (# days)'!W9))/365.25, 0), ('Data for Bar Graph (# days)'!N9/365.25))</f>
        <v>0</v>
      </c>
      <c r="H9" s="23">
        <f>'Data for Bar Graph (# days)'!P9/365.25</f>
        <v>0.88980150581793294</v>
      </c>
      <c r="I9" s="23">
        <f>'Data for Bar Graph (# days)'!T9/365.25</f>
        <v>0.49555099247091033</v>
      </c>
      <c r="J9" s="18"/>
      <c r="K9" s="25"/>
      <c r="L9" s="5">
        <f>'Data for Bar Graph (# days)'!W9/365.25</f>
        <v>0</v>
      </c>
      <c r="M9" s="2">
        <f t="shared" si="1"/>
        <v>9.0978781656399725</v>
      </c>
    </row>
    <row r="10" spans="1:28" x14ac:dyDescent="0.3">
      <c r="A10" s="30" t="str">
        <f>'Data for Bar Graph (# days)'!A10</f>
        <v>5914332 (compound, compositions,
 and method of treatment)</v>
      </c>
      <c r="B10" s="5">
        <f>'Data for Bar Graph (# days)'!D10/365.25</f>
        <v>6.5571526351813825</v>
      </c>
      <c r="C10" s="5">
        <f>'Data for Bar Graph (# days)'!F10/365.25</f>
        <v>0.94182067077344289</v>
      </c>
      <c r="D10" s="5">
        <f>'Data for Bar Graph (# days)'!H10/365.25</f>
        <v>2.5817932922655715</v>
      </c>
      <c r="E10" s="29">
        <f>'Data for Bar Graph (# days)'!K10/365.25</f>
        <v>1.2347707049965777</v>
      </c>
      <c r="F10" s="5">
        <f>'Data for Bar Graph (# days)'!M10/365.25</f>
        <v>15.241615331964407</v>
      </c>
      <c r="G10" s="2">
        <f>IF(L10&gt;0, IF(((('Data for Bar Graph (# days)'!N10-'Data for Bar Graph (# days)'!W10))/365.25)&gt;0, (('Data for Bar Graph (# days)'!N10-'Data for Bar Graph (# days)'!W10))/365.25, 0), ('Data for Bar Graph (# days)'!N10/365.25))</f>
        <v>0</v>
      </c>
      <c r="H10" s="5">
        <f>'Data for Bar Graph (# days)'!P10/365.25</f>
        <v>0</v>
      </c>
      <c r="I10" s="23">
        <f>'Data for Bar Graph (# days)'!T10/365.25</f>
        <v>0.50102669404517453</v>
      </c>
      <c r="J10" s="18"/>
      <c r="K10" s="25"/>
      <c r="L10" s="5">
        <f>'Data for Bar Graph (# days)'!W10/365.25</f>
        <v>0</v>
      </c>
      <c r="M10" s="2">
        <f t="shared" si="1"/>
        <v>5.2594113620807672</v>
      </c>
    </row>
    <row r="11" spans="1:28" x14ac:dyDescent="0.3">
      <c r="A11" s="30" t="str">
        <f>'Data for Bar Graph (# days)'!A11</f>
        <v>5948436 (composition)</v>
      </c>
      <c r="B11" s="5">
        <f>'Data for Bar Graph (# days)'!D11/365.25</f>
        <v>4.3093771389459272</v>
      </c>
      <c r="C11" s="5">
        <f>'Data for Bar Graph (# days)'!F11/365.25</f>
        <v>4.7638603696098567</v>
      </c>
      <c r="D11" s="5">
        <f>'Data for Bar Graph (# days)'!H11/365.25</f>
        <v>1.2183436002737851</v>
      </c>
      <c r="E11" s="29">
        <f>'Data for Bar Graph (# days)'!K11/365.25</f>
        <v>1.0239561943874058</v>
      </c>
      <c r="F11" s="5">
        <f>'Data for Bar Graph (# days)'!M11/365.25</f>
        <v>12.993839835728952</v>
      </c>
      <c r="G11" s="2">
        <f>IF(L11&gt;0, IF(((('Data for Bar Graph (# days)'!N11-'Data for Bar Graph (# days)'!W11))/365.25)&gt;0, (('Data for Bar Graph (# days)'!N11-'Data for Bar Graph (# days)'!W11))/365.25, 0), ('Data for Bar Graph (# days)'!N11/365.25))</f>
        <v>0</v>
      </c>
      <c r="H11" s="5">
        <f>'Data for Bar Graph (# days)'!P11/365.25</f>
        <v>0</v>
      </c>
      <c r="I11" s="23">
        <f>'Data for Bar Graph (# days)'!T11/365.25</f>
        <v>0.49555099247091033</v>
      </c>
      <c r="J11" s="18"/>
      <c r="K11" s="25"/>
      <c r="L11" s="5">
        <f>'Data for Bar Graph (# days)'!W11/365.25</f>
        <v>0</v>
      </c>
      <c r="M11" s="2">
        <f t="shared" si="1"/>
        <v>7.5017111567419583</v>
      </c>
    </row>
    <row r="12" spans="1:28" x14ac:dyDescent="0.3">
      <c r="A12" s="30" t="str">
        <f>'Data for Bar Graph (# days)'!A12</f>
        <v>6037157 (method of pharmacokinetics)</v>
      </c>
      <c r="B12" s="5">
        <f>'Data for Bar Graph (# days)'!D12/365.25</f>
        <v>7.0937713894592749</v>
      </c>
      <c r="C12" s="5">
        <f>'Data for Bar Graph (# days)'!F12/365.25</f>
        <v>0</v>
      </c>
      <c r="D12" s="5">
        <f>'Data for Bar Graph (# days)'!H12/365.25</f>
        <v>3.7152635181382614</v>
      </c>
      <c r="E12" s="29">
        <f>'Data for Bar Graph (# days)'!K12/365.25</f>
        <v>0.50650239561943877</v>
      </c>
      <c r="F12" s="5">
        <f>'Data for Bar Graph (# days)'!M12/365.25</f>
        <v>15.7782340862423</v>
      </c>
      <c r="G12" s="2">
        <f>IF(L12&gt;0, IF(((('Data for Bar Graph (# days)'!N12-'Data for Bar Graph (# days)'!W12))/365.25)&gt;0, (('Data for Bar Graph (# days)'!N12-'Data for Bar Graph (# days)'!W12))/365.25, 0), ('Data for Bar Graph (# days)'!N12/365.25))</f>
        <v>0</v>
      </c>
      <c r="H12" s="5">
        <f>'Data for Bar Graph (# days)'!P12/365.25</f>
        <v>0</v>
      </c>
      <c r="I12" s="23">
        <f>'Data for Bar Graph (# days)'!T12/365.25</f>
        <v>0.50102669404517453</v>
      </c>
      <c r="J12" s="18"/>
      <c r="K12" s="25"/>
      <c r="L12" s="5">
        <f>'Data for Bar Graph (# days)'!W12/365.25</f>
        <v>0</v>
      </c>
      <c r="M12" s="2">
        <f t="shared" si="1"/>
        <v>4.7227926078028748</v>
      </c>
    </row>
    <row r="13" spans="1:28" x14ac:dyDescent="0.3">
      <c r="A13" s="30" t="str">
        <f>'Data for Bar Graph (# days)'!A13</f>
        <v>6284767 (composition 
and method of treatment)</v>
      </c>
      <c r="B13" s="5">
        <f>'Data for Bar Graph (# days)'!D13/365.25</f>
        <v>6.5571526351813825</v>
      </c>
      <c r="C13" s="5">
        <f>'Data for Bar Graph (# days)'!F13/365.25</f>
        <v>2.9869952087611225</v>
      </c>
      <c r="D13" s="5">
        <f>'Data for Bar Graph (# days)'!H13/365.25</f>
        <v>2.7405886379192332</v>
      </c>
      <c r="E13" s="29">
        <f>'Data for Bar Graph (# days)'!K13/365.25</f>
        <v>0</v>
      </c>
      <c r="F13" s="5">
        <f>'Data for Bar Graph (# days)'!M13/365.25</f>
        <v>14.272416153319645</v>
      </c>
      <c r="G13" s="2">
        <f>IF(L13&gt;0, IF(((('Data for Bar Graph (# days)'!N13-'Data for Bar Graph (# days)'!W13))/365.25)&gt;0, (('Data for Bar Graph (# days)'!N13-'Data for Bar Graph (# days)'!W13))/365.25, 0), ('Data for Bar Graph (# days)'!N13/365.25))</f>
        <v>0</v>
      </c>
      <c r="H13" s="5">
        <f>'Data for Bar Graph (# days)'!P13/365.25</f>
        <v>0</v>
      </c>
      <c r="I13" s="23">
        <f>'Data for Bar Graph (# days)'!T13/365.25</f>
        <v>0.50102669404517453</v>
      </c>
      <c r="J13" s="18"/>
      <c r="K13" s="25"/>
      <c r="L13" s="5">
        <f>'Data for Bar Graph (# days)'!W13/365.25</f>
        <v>0</v>
      </c>
      <c r="M13" s="2">
        <f t="shared" si="1"/>
        <v>6.2286105407255299</v>
      </c>
    </row>
    <row r="14" spans="1:28" x14ac:dyDescent="0.3">
      <c r="A14" s="30" t="str">
        <f>'Data for Bar Graph (# days)'!A14</f>
        <v>6703403 (method of pharmacokinetics)</v>
      </c>
      <c r="B14" s="5">
        <f>'Data for Bar Graph (# days)'!D14/365.25</f>
        <v>7.0937713894592749</v>
      </c>
      <c r="C14" s="5">
        <f>'Data for Bar Graph (# days)'!F14/365.25</f>
        <v>5.2347707049965777</v>
      </c>
      <c r="D14" s="5">
        <f>'Data for Bar Graph (# days)'!H14/365.25</f>
        <v>2.4668035592060233</v>
      </c>
      <c r="E14" s="29">
        <f>'Data for Bar Graph (# days)'!K14/365.25</f>
        <v>0</v>
      </c>
      <c r="F14" s="5">
        <f>'Data for Bar Graph (# days)'!M14/365.25</f>
        <v>12.2984257357974</v>
      </c>
      <c r="G14" s="2">
        <f>IF(L14&gt;0, IF(((('Data for Bar Graph (# days)'!N14-'Data for Bar Graph (# days)'!W14))/365.25)&gt;0, (('Data for Bar Graph (# days)'!N14-'Data for Bar Graph (# days)'!W14))/365.25, 0), ('Data for Bar Graph (# days)'!N14/365.25))</f>
        <v>0</v>
      </c>
      <c r="H14" s="5">
        <f>'Data for Bar Graph (# days)'!P14/365.25</f>
        <v>0</v>
      </c>
      <c r="I14" s="23">
        <f>'Data for Bar Graph (# days)'!T14/365.25</f>
        <v>0.50102669404517453</v>
      </c>
      <c r="J14" s="18"/>
      <c r="K14" s="25"/>
      <c r="L14" s="5">
        <f>'Data for Bar Graph (# days)'!W14/365.25</f>
        <v>0.20533880903490759</v>
      </c>
      <c r="M14" s="2">
        <f t="shared" si="1"/>
        <v>7.997262149212867</v>
      </c>
    </row>
    <row r="15" spans="1:28" x14ac:dyDescent="0.3">
      <c r="A15" s="30" t="str">
        <f>'Data for Bar Graph (# days)'!A15</f>
        <v>6911214 (flavoring system)</v>
      </c>
      <c r="B15" s="5">
        <f>'Data for Bar Graph (# days)'!D15/365.25</f>
        <v>12.284736481861739</v>
      </c>
      <c r="C15" s="5">
        <f>'Data for Bar Graph (# days)'!F15/365.25</f>
        <v>0</v>
      </c>
      <c r="D15" s="5">
        <f>'Data for Bar Graph (# days)'!H15/365.25</f>
        <v>3.8138261464750172</v>
      </c>
      <c r="E15" s="29">
        <f>'Data for Bar Graph (# days)'!K15/365.25</f>
        <v>0</v>
      </c>
      <c r="F15" s="5">
        <f>'Data for Bar Graph (# days)'!M15/365.25</f>
        <v>16.186173853524984</v>
      </c>
      <c r="G15" s="2">
        <f>IF(L15&gt;0, IF(((('Data for Bar Graph (# days)'!N15-'Data for Bar Graph (# days)'!W15))/365.25)&gt;0, (('Data for Bar Graph (# days)'!N15-'Data for Bar Graph (# days)'!W15))/365.25, 0), ('Data for Bar Graph (# days)'!N15/365.25))</f>
        <v>0.2327173169062286</v>
      </c>
      <c r="H15" s="5">
        <f>'Data for Bar Graph (# days)'!P15/365.25</f>
        <v>0</v>
      </c>
      <c r="I15" s="23">
        <f>'Data for Bar Graph (# days)'!T15/365.25</f>
        <v>0.49555099247091033</v>
      </c>
      <c r="J15" s="18"/>
      <c r="K15" s="25"/>
      <c r="L15" s="5">
        <f>'Data for Bar Graph (# days)'!W15/365.25</f>
        <v>0</v>
      </c>
      <c r="M15" s="2">
        <f t="shared" si="1"/>
        <v>4.5420944558521565</v>
      </c>
    </row>
    <row r="16" spans="1:28" x14ac:dyDescent="0.3">
      <c r="A16" s="30" t="str">
        <f>'Data for Bar Graph (# days)'!A16</f>
        <v>8501219 (composition)</v>
      </c>
      <c r="B16" s="5">
        <f>'Data for Bar Graph (# days)'!D16/365.25</f>
        <v>12.284736481861739</v>
      </c>
      <c r="C16" s="5">
        <f>'Data for Bar Graph (# days)'!F16/365.25</f>
        <v>2.9733059548254621</v>
      </c>
      <c r="D16" s="5">
        <f>'Data for Bar Graph (# days)'!H16/365.25</f>
        <v>7.0882956878850099</v>
      </c>
      <c r="E16" s="29">
        <f>'Data for Bar Graph (# days)'!K16/365.25</f>
        <v>0</v>
      </c>
      <c r="F16" s="5">
        <f>'Data for Bar Graph (# days)'!M16/365.25</f>
        <v>9.9383983572895271</v>
      </c>
      <c r="G16" s="2">
        <f>IF(L16&gt;0, IF(((('Data for Bar Graph (# days)'!N16-'Data for Bar Graph (# days)'!W16))/365.25)&gt;0, (('Data for Bar Graph (# days)'!N16-'Data for Bar Graph (# days)'!W16))/365.25, 0), ('Data for Bar Graph (# days)'!N16/365.25))</f>
        <v>0.2327173169062286</v>
      </c>
      <c r="H16" s="5">
        <f>'Data for Bar Graph (# days)'!P16/365.25</f>
        <v>0</v>
      </c>
      <c r="I16" s="23">
        <f>'Data for Bar Graph (# days)'!T16/365.25</f>
        <v>0.49555099247091033</v>
      </c>
      <c r="J16" s="18"/>
      <c r="K16" s="25"/>
      <c r="L16" s="5">
        <f>'Data for Bar Graph (# days)'!W16/365.25</f>
        <v>1.160848733744011</v>
      </c>
      <c r="M16" s="2">
        <f t="shared" si="1"/>
        <v>9.629021218343599</v>
      </c>
    </row>
    <row r="17" spans="1:13" x14ac:dyDescent="0.3">
      <c r="A17" s="30" t="str">
        <f>'Data for Bar Graph (# days)'!A17</f>
        <v>FDA D99 exclusivity</v>
      </c>
      <c r="B17" s="5">
        <f>'Data for Bar Graph (# days)'!D17/365.25</f>
        <v>15.93429158110883</v>
      </c>
      <c r="C17" s="5">
        <f>'Data for Bar Graph (# days)'!F17/365.25</f>
        <v>0</v>
      </c>
      <c r="D17" s="5">
        <f>'Data for Bar Graph (# days)'!H17/365.25</f>
        <v>0</v>
      </c>
      <c r="E17" s="29">
        <f>'Data for Bar Graph (# days)'!K17/365.25</f>
        <v>0</v>
      </c>
      <c r="F17" s="5">
        <f>'Data for Bar Graph (# days)'!M17/365.25</f>
        <v>0</v>
      </c>
      <c r="G17" s="2">
        <f>IF(L17&gt;0, IF(((('Data for Bar Graph (# days)'!N17-'Data for Bar Graph (# days)'!W17))/365.25)&gt;0, (('Data for Bar Graph (# days)'!N17-'Data for Bar Graph (# days)'!W17))/365.25, 0), ('Data for Bar Graph (# days)'!N17/365.25))</f>
        <v>0</v>
      </c>
      <c r="H17" s="5">
        <f>'Data for Bar Graph (# days)'!P17/365.25</f>
        <v>0</v>
      </c>
      <c r="I17" s="23">
        <f>'Data for Bar Graph (# days)'!T17/365.25</f>
        <v>0</v>
      </c>
      <c r="J17" s="26">
        <f>'Data for Bar Graph (# days)'!V17/365.25</f>
        <v>3.0006844626967832</v>
      </c>
      <c r="K17" s="26">
        <v>0.5</v>
      </c>
      <c r="L17" s="5">
        <f>'Data for Bar Graph (# days)'!W17/365.25</f>
        <v>0</v>
      </c>
      <c r="M17" s="2">
        <f t="shared" si="1"/>
        <v>0</v>
      </c>
    </row>
    <row r="18" spans="1:13" x14ac:dyDescent="0.3">
      <c r="A18" s="30" t="str">
        <f>'Data for Bar Graph (# days)'!A18</f>
        <v>FDA D124 exclusivity</v>
      </c>
      <c r="B18" s="5">
        <f>'Data for Bar Graph (# days)'!D18/365.25</f>
        <v>20.928131416837783</v>
      </c>
      <c r="C18" s="5">
        <f>'Data for Bar Graph (# days)'!F18/365.25</f>
        <v>0</v>
      </c>
      <c r="D18" s="5">
        <f>'Data for Bar Graph (# days)'!H18/365.25</f>
        <v>0</v>
      </c>
      <c r="E18" s="29">
        <f>'Data for Bar Graph (# days)'!K18/365.25</f>
        <v>0</v>
      </c>
      <c r="F18" s="5">
        <f>'Data for Bar Graph (# days)'!M18/365.25</f>
        <v>0</v>
      </c>
      <c r="G18" s="2">
        <f>IF(L18&gt;0, IF(((('Data for Bar Graph (# days)'!N18-'Data for Bar Graph (# days)'!W18))/365.25)&gt;0, (('Data for Bar Graph (# days)'!N18-'Data for Bar Graph (# days)'!W18))/365.25, 0), ('Data for Bar Graph (# days)'!N18/365.25))</f>
        <v>0</v>
      </c>
      <c r="H18" s="5">
        <f>'Data for Bar Graph (# days)'!P18/365.25</f>
        <v>0</v>
      </c>
      <c r="I18" s="23">
        <f>'Data for Bar Graph (# days)'!T18/365.25</f>
        <v>0</v>
      </c>
      <c r="J18" s="26">
        <f>'Data for Bar Graph (# days)'!V18/365.25</f>
        <v>3.0006844626967832</v>
      </c>
      <c r="K18" s="26"/>
      <c r="L18" s="5">
        <f>'Data for Bar Graph (# days)'!W18/365.25</f>
        <v>0</v>
      </c>
      <c r="M18" s="2">
        <f t="shared" si="1"/>
        <v>0</v>
      </c>
    </row>
    <row r="19" spans="1:13" x14ac:dyDescent="0.3">
      <c r="A19" s="30" t="str">
        <f>'Data for Bar Graph (# days)'!A19</f>
        <v>PED</v>
      </c>
      <c r="B19" s="5">
        <f>'Data for Bar Graph (# days)'!D19/365.25</f>
        <v>18.934976043805612</v>
      </c>
      <c r="C19" s="5">
        <f>'Data for Bar Graph (# days)'!F19/365.25</f>
        <v>0</v>
      </c>
      <c r="D19" s="5">
        <f>'Data for Bar Graph (# days)'!H19/365.25</f>
        <v>0</v>
      </c>
      <c r="E19" s="29">
        <f>'Data for Bar Graph (# days)'!K19/365.25</f>
        <v>0</v>
      </c>
      <c r="F19" s="5">
        <f>'Data for Bar Graph (# days)'!M19/365.25</f>
        <v>0</v>
      </c>
      <c r="G19" s="2">
        <f>IF(L19&gt;0, IF(((('Data for Bar Graph (# days)'!N19-'Data for Bar Graph (# days)'!W19))/365.25)&gt;0, (('Data for Bar Graph (# days)'!N19-'Data for Bar Graph (# days)'!W19))/365.25, 0), ('Data for Bar Graph (# days)'!N19/365.25))</f>
        <v>0</v>
      </c>
      <c r="H19" s="5">
        <v>0</v>
      </c>
      <c r="I19" s="23">
        <f>'Data for Bar Graph (# days)'!U19/365.25</f>
        <v>0</v>
      </c>
      <c r="J19" s="26">
        <v>0.5</v>
      </c>
      <c r="K19" s="26"/>
      <c r="L19" s="5">
        <f>'Data for Bar Graph (# days)'!W19/365.25</f>
        <v>0</v>
      </c>
      <c r="M19" s="2">
        <f t="shared" si="1"/>
        <v>0</v>
      </c>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7B4F45D-1D8C-4FFC-ADFD-7DA463697B25}">
  <ds:schemaRefs>
    <ds:schemaRef ds:uri="http://schemas.microsoft.com/sharepoint/v3/contenttype/forms"/>
  </ds:schemaRefs>
</ds:datastoreItem>
</file>

<file path=customXml/itemProps2.xml><?xml version="1.0" encoding="utf-8"?>
<ds:datastoreItem xmlns:ds="http://schemas.openxmlformats.org/officeDocument/2006/customXml" ds:itemID="{13955702-EF91-48A2-9115-835E931717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D44154-6D06-4069-80A8-3FC6004DDD9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